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vros\Desktop\projects\drachma\landing-page\"/>
    </mc:Choice>
  </mc:AlternateContent>
  <xr:revisionPtr revIDLastSave="0" documentId="13_ncr:1_{AA5749F6-37F5-4983-A042-A1476281AF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 HERE" sheetId="1" r:id="rId1"/>
    <sheet name="BUDGET" sheetId="2" r:id="rId2"/>
    <sheet name="ACCOUNTS" sheetId="3" r:id="rId3"/>
    <sheet name="DASHBOARD" sheetId="4" r:id="rId4"/>
    <sheet name="Month 01" sheetId="5" r:id="rId5"/>
    <sheet name="Month 02" sheetId="6" r:id="rId6"/>
    <sheet name="Month 03" sheetId="7" r:id="rId7"/>
    <sheet name="Month 04" sheetId="8" r:id="rId8"/>
    <sheet name="Month 05" sheetId="9" r:id="rId9"/>
    <sheet name="Month 06" sheetId="10" r:id="rId10"/>
    <sheet name="Month 07" sheetId="11" r:id="rId11"/>
    <sheet name="Month 08" sheetId="12" r:id="rId12"/>
    <sheet name="Month 09" sheetId="13" r:id="rId13"/>
    <sheet name="Month 10" sheetId="14" r:id="rId14"/>
    <sheet name="Month 11" sheetId="15" r:id="rId15"/>
    <sheet name="Month 12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2" i="16" l="1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B42" i="16"/>
  <c r="V40" i="16"/>
  <c r="V39" i="16"/>
  <c r="V38" i="16"/>
  <c r="V37" i="16"/>
  <c r="V36" i="16"/>
  <c r="V35" i="16"/>
  <c r="V34" i="16"/>
  <c r="V33" i="16"/>
  <c r="V32" i="16"/>
  <c r="V31" i="16"/>
  <c r="V30" i="16"/>
  <c r="V29" i="16"/>
  <c r="V28" i="16"/>
  <c r="V27" i="16"/>
  <c r="V26" i="16"/>
  <c r="V25" i="16"/>
  <c r="V24" i="16"/>
  <c r="V23" i="16"/>
  <c r="V22" i="16"/>
  <c r="V21" i="16"/>
  <c r="V20" i="16"/>
  <c r="V19" i="16"/>
  <c r="V18" i="16"/>
  <c r="V17" i="16"/>
  <c r="V16" i="16"/>
  <c r="V15" i="16"/>
  <c r="V14" i="16"/>
  <c r="V13" i="16"/>
  <c r="V12" i="16"/>
  <c r="V11" i="16"/>
  <c r="V10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B9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B8" i="16"/>
  <c r="B4" i="16"/>
  <c r="A31" i="16" s="1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B42" i="15"/>
  <c r="V40" i="15"/>
  <c r="V39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V17" i="15"/>
  <c r="V16" i="15"/>
  <c r="V15" i="15"/>
  <c r="V14" i="15"/>
  <c r="V13" i="15"/>
  <c r="V12" i="15"/>
  <c r="V11" i="15"/>
  <c r="V10" i="15"/>
  <c r="U9" i="15"/>
  <c r="T9" i="15"/>
  <c r="S9" i="15"/>
  <c r="R9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B9" i="15"/>
  <c r="U8" i="15"/>
  <c r="T8" i="15"/>
  <c r="S8" i="15"/>
  <c r="R8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B8" i="15"/>
  <c r="B4" i="15"/>
  <c r="A35" i="15" s="1"/>
  <c r="U42" i="14"/>
  <c r="T42" i="14"/>
  <c r="S42" i="14"/>
  <c r="R42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B42" i="14"/>
  <c r="V40" i="14"/>
  <c r="V39" i="14"/>
  <c r="V38" i="14"/>
  <c r="V37" i="14"/>
  <c r="V36" i="14"/>
  <c r="V35" i="14"/>
  <c r="V34" i="14"/>
  <c r="V33" i="14"/>
  <c r="V32" i="14"/>
  <c r="V31" i="14"/>
  <c r="V30" i="14"/>
  <c r="V29" i="14"/>
  <c r="V28" i="14"/>
  <c r="V27" i="14"/>
  <c r="V26" i="14"/>
  <c r="V25" i="14"/>
  <c r="V24" i="14"/>
  <c r="V23" i="14"/>
  <c r="V22" i="14"/>
  <c r="V21" i="14"/>
  <c r="V20" i="14"/>
  <c r="V19" i="14"/>
  <c r="V18" i="14"/>
  <c r="V17" i="14"/>
  <c r="V16" i="14"/>
  <c r="V15" i="14"/>
  <c r="V14" i="14"/>
  <c r="V13" i="14"/>
  <c r="V12" i="14"/>
  <c r="V11" i="14"/>
  <c r="V10" i="14"/>
  <c r="U9" i="14"/>
  <c r="T9" i="14"/>
  <c r="S9" i="14"/>
  <c r="R9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B9" i="14"/>
  <c r="U8" i="14"/>
  <c r="T8" i="14"/>
  <c r="S8" i="14"/>
  <c r="R8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B8" i="14"/>
  <c r="B4" i="14"/>
  <c r="A38" i="14" s="1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42" i="13"/>
  <c r="V40" i="13"/>
  <c r="V39" i="13"/>
  <c r="V38" i="13"/>
  <c r="V37" i="13"/>
  <c r="V36" i="13"/>
  <c r="V35" i="13"/>
  <c r="V34" i="13"/>
  <c r="V33" i="13"/>
  <c r="V32" i="13"/>
  <c r="V31" i="13"/>
  <c r="V30" i="13"/>
  <c r="V29" i="13"/>
  <c r="V28" i="13"/>
  <c r="V27" i="13"/>
  <c r="V26" i="13"/>
  <c r="V25" i="13"/>
  <c r="V24" i="13"/>
  <c r="V23" i="13"/>
  <c r="V22" i="13"/>
  <c r="V21" i="13"/>
  <c r="V20" i="13"/>
  <c r="V19" i="13"/>
  <c r="V18" i="13"/>
  <c r="V17" i="13"/>
  <c r="V16" i="13"/>
  <c r="V15" i="13"/>
  <c r="V14" i="13"/>
  <c r="V13" i="13"/>
  <c r="V12" i="13"/>
  <c r="V11" i="13"/>
  <c r="V10" i="13"/>
  <c r="U9" i="13"/>
  <c r="T9" i="13"/>
  <c r="S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B9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8" i="13"/>
  <c r="B4" i="13"/>
  <c r="A33" i="13" s="1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V40" i="12"/>
  <c r="V39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V15" i="12"/>
  <c r="V14" i="12"/>
  <c r="V13" i="12"/>
  <c r="V12" i="12"/>
  <c r="V11" i="12"/>
  <c r="V10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9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B4" i="12"/>
  <c r="A36" i="12" s="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V22" i="11"/>
  <c r="V21" i="11"/>
  <c r="V20" i="11"/>
  <c r="V19" i="11"/>
  <c r="V18" i="11"/>
  <c r="V17" i="11"/>
  <c r="V16" i="11"/>
  <c r="V15" i="11"/>
  <c r="V14" i="11"/>
  <c r="V13" i="11"/>
  <c r="V12" i="11"/>
  <c r="V11" i="11"/>
  <c r="V10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B4" i="11"/>
  <c r="A31" i="11" s="1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V40" i="10"/>
  <c r="V39" i="10"/>
  <c r="V38" i="10"/>
  <c r="V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8" i="10"/>
  <c r="V17" i="10"/>
  <c r="V16" i="10"/>
  <c r="V15" i="10"/>
  <c r="V14" i="10"/>
  <c r="V13" i="10"/>
  <c r="V12" i="10"/>
  <c r="V11" i="10"/>
  <c r="V10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B9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B4" i="10"/>
  <c r="A35" i="10" s="1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V40" i="9"/>
  <c r="V39" i="9"/>
  <c r="V38" i="9"/>
  <c r="V37" i="9"/>
  <c r="V36" i="9"/>
  <c r="V35" i="9"/>
  <c r="V34" i="9"/>
  <c r="V33" i="9"/>
  <c r="V32" i="9"/>
  <c r="V31" i="9"/>
  <c r="V30" i="9"/>
  <c r="V29" i="9"/>
  <c r="V28" i="9"/>
  <c r="V27" i="9"/>
  <c r="V26" i="9"/>
  <c r="V25" i="9"/>
  <c r="V24" i="9"/>
  <c r="V23" i="9"/>
  <c r="V22" i="9"/>
  <c r="V21" i="9"/>
  <c r="V20" i="9"/>
  <c r="V19" i="9"/>
  <c r="V18" i="9"/>
  <c r="V17" i="9"/>
  <c r="V16" i="9"/>
  <c r="V15" i="9"/>
  <c r="V14" i="9"/>
  <c r="V13" i="9"/>
  <c r="V12" i="9"/>
  <c r="V11" i="9"/>
  <c r="V10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C9" i="9"/>
  <c r="B9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B4" i="9"/>
  <c r="A38" i="9" s="1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V40" i="8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B4" i="8"/>
  <c r="A33" i="8" s="1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B42" i="7"/>
  <c r="V40" i="7"/>
  <c r="V39" i="7"/>
  <c r="V38" i="7"/>
  <c r="V37" i="7"/>
  <c r="V36" i="7"/>
  <c r="V35" i="7"/>
  <c r="V34" i="7"/>
  <c r="V33" i="7"/>
  <c r="V32" i="7"/>
  <c r="V31" i="7"/>
  <c r="V30" i="7"/>
  <c r="V29" i="7"/>
  <c r="V28" i="7"/>
  <c r="V27" i="7"/>
  <c r="V26" i="7"/>
  <c r="V25" i="7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B4" i="7"/>
  <c r="A36" i="7" s="1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V40" i="6"/>
  <c r="V39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B4" i="6"/>
  <c r="A31" i="6" s="1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V40" i="5"/>
  <c r="V39" i="5"/>
  <c r="V38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B4" i="5"/>
  <c r="A35" i="5" s="1"/>
  <c r="B16" i="4"/>
  <c r="B15" i="4"/>
  <c r="B14" i="4"/>
  <c r="B13" i="4"/>
  <c r="B12" i="4"/>
  <c r="B11" i="4"/>
  <c r="B10" i="4"/>
  <c r="B9" i="4"/>
  <c r="B8" i="4"/>
  <c r="B7" i="4"/>
  <c r="B6" i="4"/>
  <c r="B5" i="4"/>
  <c r="I8" i="3"/>
  <c r="I5" i="3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B7" i="1"/>
  <c r="A9" i="4" l="1"/>
  <c r="A36" i="5"/>
  <c r="A16" i="5"/>
  <c r="A12" i="4"/>
  <c r="A13" i="4"/>
  <c r="A40" i="12"/>
  <c r="A17" i="6"/>
  <c r="A16" i="4"/>
  <c r="A26" i="5"/>
  <c r="A19" i="7"/>
  <c r="A29" i="13"/>
  <c r="A11" i="7"/>
  <c r="A15" i="8"/>
  <c r="A12" i="7"/>
  <c r="A16" i="8"/>
  <c r="A31" i="7"/>
  <c r="A12" i="10"/>
  <c r="A27" i="5"/>
  <c r="A33" i="7"/>
  <c r="A13" i="10"/>
  <c r="A26" i="13"/>
  <c r="A27" i="10"/>
  <c r="A35" i="6"/>
  <c r="A32" i="10"/>
  <c r="A23" i="12"/>
  <c r="A10" i="4"/>
  <c r="A24" i="7"/>
  <c r="A20" i="10"/>
  <c r="A28" i="12"/>
  <c r="A25" i="7"/>
  <c r="A12" i="12"/>
  <c r="F14" i="2"/>
  <c r="G14" i="2" s="1"/>
  <c r="A37" i="5"/>
  <c r="A22" i="10"/>
  <c r="A39" i="10"/>
  <c r="A13" i="12"/>
  <c r="J4" i="8"/>
  <c r="D8" i="4" s="1"/>
  <c r="A40" i="10"/>
  <c r="A18" i="6"/>
  <c r="F20" i="2"/>
  <c r="H20" i="2" s="1"/>
  <c r="A32" i="7"/>
  <c r="A19" i="15"/>
  <c r="A21" i="15"/>
  <c r="F17" i="2"/>
  <c r="A34" i="7"/>
  <c r="A23" i="10"/>
  <c r="A37" i="10"/>
  <c r="A23" i="9"/>
  <c r="A10" i="7"/>
  <c r="A23" i="7"/>
  <c r="A35" i="7"/>
  <c r="A38" i="10"/>
  <c r="A28" i="10"/>
  <c r="A14" i="12"/>
  <c r="F13" i="2"/>
  <c r="H13" i="2" s="1"/>
  <c r="F24" i="2"/>
  <c r="H24" i="2" s="1"/>
  <c r="A12" i="9"/>
  <c r="A29" i="10"/>
  <c r="A14" i="7"/>
  <c r="A27" i="8"/>
  <c r="A17" i="10"/>
  <c r="A34" i="12"/>
  <c r="A31" i="15"/>
  <c r="A13" i="5"/>
  <c r="A29" i="7"/>
  <c r="A30" i="10"/>
  <c r="A13" i="7"/>
  <c r="A40" i="7"/>
  <c r="V42" i="10"/>
  <c r="A16" i="6"/>
  <c r="A15" i="7"/>
  <c r="A28" i="8"/>
  <c r="A18" i="10"/>
  <c r="A40" i="13"/>
  <c r="A16" i="9"/>
  <c r="A27" i="9"/>
  <c r="A39" i="9"/>
  <c r="A25" i="6"/>
  <c r="A20" i="8"/>
  <c r="A18" i="12"/>
  <c r="A17" i="9"/>
  <c r="A40" i="9"/>
  <c r="A32" i="12"/>
  <c r="F6" i="2"/>
  <c r="H6" i="2" s="1"/>
  <c r="A38" i="8"/>
  <c r="A29" i="9"/>
  <c r="A19" i="12"/>
  <c r="A16" i="13"/>
  <c r="A17" i="14"/>
  <c r="B21" i="4"/>
  <c r="I6" i="3" s="1"/>
  <c r="A33" i="12"/>
  <c r="J4" i="5"/>
  <c r="D5" i="4" s="1"/>
  <c r="A6" i="4"/>
  <c r="A39" i="8"/>
  <c r="A19" i="9"/>
  <c r="A30" i="9"/>
  <c r="A40" i="8"/>
  <c r="A22" i="12"/>
  <c r="A26" i="8"/>
  <c r="A21" i="9"/>
  <c r="A35" i="12"/>
  <c r="A39" i="14"/>
  <c r="A33" i="9"/>
  <c r="A22" i="9"/>
  <c r="A11" i="12"/>
  <c r="F4" i="16"/>
  <c r="L4" i="16" s="1"/>
  <c r="F16" i="4" s="1"/>
  <c r="A34" i="9"/>
  <c r="A24" i="12"/>
  <c r="A39" i="13"/>
  <c r="A35" i="9"/>
  <c r="A27" i="11"/>
  <c r="A13" i="9"/>
  <c r="A24" i="9"/>
  <c r="A14" i="9"/>
  <c r="A25" i="9"/>
  <c r="A27" i="13"/>
  <c r="A29" i="14"/>
  <c r="A18" i="16"/>
  <c r="F19" i="2"/>
  <c r="H19" i="2" s="1"/>
  <c r="A37" i="9"/>
  <c r="A36" i="9"/>
  <c r="A14" i="4"/>
  <c r="A38" i="5"/>
  <c r="A15" i="9"/>
  <c r="A26" i="9"/>
  <c r="A19" i="10"/>
  <c r="A31" i="10"/>
  <c r="F9" i="2"/>
  <c r="G9" i="2" s="1"/>
  <c r="A28" i="13"/>
  <c r="A30" i="14"/>
  <c r="A33" i="15"/>
  <c r="A30" i="12"/>
  <c r="F4" i="13"/>
  <c r="E13" i="4" s="1"/>
  <c r="A13" i="14"/>
  <c r="A34" i="14"/>
  <c r="A13" i="15"/>
  <c r="A39" i="15"/>
  <c r="A39" i="12"/>
  <c r="A20" i="13"/>
  <c r="A24" i="14"/>
  <c r="F7" i="2"/>
  <c r="G7" i="2" s="1"/>
  <c r="A7" i="4"/>
  <c r="A26" i="6"/>
  <c r="A30" i="7"/>
  <c r="A29" i="12"/>
  <c r="A14" i="14"/>
  <c r="A35" i="14"/>
  <c r="A28" i="15"/>
  <c r="A40" i="15"/>
  <c r="A20" i="7"/>
  <c r="A35" i="8"/>
  <c r="A36" i="13"/>
  <c r="A25" i="14"/>
  <c r="F11" i="2"/>
  <c r="G11" i="2" s="1"/>
  <c r="A31" i="5"/>
  <c r="A32" i="5"/>
  <c r="F4" i="5"/>
  <c r="L4" i="5" s="1"/>
  <c r="F5" i="4" s="1"/>
  <c r="A27" i="6"/>
  <c r="H4" i="7"/>
  <c r="C7" i="4" s="1"/>
  <c r="A15" i="14"/>
  <c r="A36" i="14"/>
  <c r="A29" i="15"/>
  <c r="H4" i="5"/>
  <c r="C5" i="4" s="1"/>
  <c r="A21" i="5"/>
  <c r="V42" i="6"/>
  <c r="A11" i="5"/>
  <c r="A22" i="5"/>
  <c r="A33" i="5"/>
  <c r="J4" i="6"/>
  <c r="D6" i="4" s="1"/>
  <c r="A21" i="7"/>
  <c r="A10" i="8"/>
  <c r="A36" i="8"/>
  <c r="V42" i="9"/>
  <c r="A20" i="12"/>
  <c r="H4" i="13"/>
  <c r="C13" i="4" s="1"/>
  <c r="A37" i="13"/>
  <c r="A26" i="14"/>
  <c r="A28" i="16"/>
  <c r="A15" i="6"/>
  <c r="J4" i="7"/>
  <c r="D7" i="4" s="1"/>
  <c r="F8" i="2"/>
  <c r="G8" i="2" s="1"/>
  <c r="V42" i="8"/>
  <c r="H4" i="12"/>
  <c r="C12" i="4" s="1"/>
  <c r="A10" i="12"/>
  <c r="A31" i="12"/>
  <c r="J4" i="13"/>
  <c r="D13" i="4" s="1"/>
  <c r="A10" i="13"/>
  <c r="A16" i="14"/>
  <c r="A37" i="14"/>
  <c r="A18" i="15"/>
  <c r="A30" i="15"/>
  <c r="A37" i="11"/>
  <c r="A20" i="5"/>
  <c r="A10" i="5"/>
  <c r="A12" i="5"/>
  <c r="A23" i="5"/>
  <c r="H4" i="6"/>
  <c r="C6" i="4" s="1"/>
  <c r="F4" i="7"/>
  <c r="E7" i="4" s="1"/>
  <c r="A22" i="7"/>
  <c r="A25" i="8"/>
  <c r="A37" i="8"/>
  <c r="F4" i="12"/>
  <c r="L4" i="12" s="1"/>
  <c r="F12" i="4" s="1"/>
  <c r="A21" i="12"/>
  <c r="V42" i="13"/>
  <c r="A38" i="13"/>
  <c r="A27" i="14"/>
  <c r="V42" i="16"/>
  <c r="F10" i="2"/>
  <c r="H10" i="2" s="1"/>
  <c r="J4" i="12"/>
  <c r="D12" i="4" s="1"/>
  <c r="F16" i="2"/>
  <c r="H16" i="2" s="1"/>
  <c r="F12" i="2"/>
  <c r="H12" i="2" s="1"/>
  <c r="A20" i="15"/>
  <c r="A32" i="15"/>
  <c r="V42" i="7"/>
  <c r="V42" i="11"/>
  <c r="V42" i="12"/>
  <c r="A19" i="14"/>
  <c r="A40" i="14"/>
  <c r="F15" i="2"/>
  <c r="H15" i="2" s="1"/>
  <c r="H4" i="11"/>
  <c r="C11" i="4" s="1"/>
  <c r="A20" i="14"/>
  <c r="A22" i="15"/>
  <c r="J4" i="14"/>
  <c r="D14" i="4" s="1"/>
  <c r="A17" i="5"/>
  <c r="A28" i="5"/>
  <c r="A39" i="5"/>
  <c r="F21" i="2"/>
  <c r="H21" i="2" s="1"/>
  <c r="A36" i="6"/>
  <c r="A37" i="7"/>
  <c r="A17" i="8"/>
  <c r="A29" i="8"/>
  <c r="A20" i="9"/>
  <c r="A21" i="10"/>
  <c r="A25" i="12"/>
  <c r="A17" i="13"/>
  <c r="F4" i="14"/>
  <c r="E14" i="4" s="1"/>
  <c r="A21" i="14"/>
  <c r="V42" i="15"/>
  <c r="A15" i="4"/>
  <c r="F22" i="2"/>
  <c r="H22" i="2" s="1"/>
  <c r="F18" i="2"/>
  <c r="H18" i="2" s="1"/>
  <c r="A27" i="7"/>
  <c r="J4" i="9"/>
  <c r="D9" i="4" s="1"/>
  <c r="A10" i="9"/>
  <c r="A31" i="9"/>
  <c r="H4" i="10"/>
  <c r="C10" i="4" s="1"/>
  <c r="A10" i="10"/>
  <c r="A33" i="10"/>
  <c r="A15" i="12"/>
  <c r="A30" i="13"/>
  <c r="A11" i="14"/>
  <c r="A32" i="14"/>
  <c r="A11" i="15"/>
  <c r="A23" i="15"/>
  <c r="A38" i="16"/>
  <c r="A10" i="14"/>
  <c r="H4" i="15"/>
  <c r="C15" i="4" s="1"/>
  <c r="A10" i="15"/>
  <c r="A18" i="5"/>
  <c r="A29" i="5"/>
  <c r="A40" i="5"/>
  <c r="F23" i="2"/>
  <c r="G23" i="2" s="1"/>
  <c r="A37" i="6"/>
  <c r="A17" i="7"/>
  <c r="A38" i="7"/>
  <c r="A18" i="8"/>
  <c r="A30" i="8"/>
  <c r="F4" i="9"/>
  <c r="L4" i="9" s="1"/>
  <c r="F9" i="4" s="1"/>
  <c r="F4" i="10"/>
  <c r="L4" i="10" s="1"/>
  <c r="F10" i="4" s="1"/>
  <c r="J4" i="11"/>
  <c r="D11" i="4" s="1"/>
  <c r="F4" i="11"/>
  <c r="E11" i="4" s="1"/>
  <c r="A37" i="12"/>
  <c r="A18" i="13"/>
  <c r="V42" i="14"/>
  <c r="A22" i="14"/>
  <c r="J4" i="15"/>
  <c r="D15" i="4" s="1"/>
  <c r="J4" i="16"/>
  <c r="D16" i="4" s="1"/>
  <c r="A5" i="4"/>
  <c r="A28" i="7"/>
  <c r="F4" i="8"/>
  <c r="L4" i="8" s="1"/>
  <c r="F8" i="4" s="1"/>
  <c r="A11" i="9"/>
  <c r="A32" i="9"/>
  <c r="J4" i="10"/>
  <c r="D10" i="4" s="1"/>
  <c r="A11" i="10"/>
  <c r="A17" i="11"/>
  <c r="A27" i="12"/>
  <c r="A12" i="14"/>
  <c r="A33" i="14"/>
  <c r="A12" i="15"/>
  <c r="A38" i="15"/>
  <c r="F4" i="6"/>
  <c r="E6" i="4" s="1"/>
  <c r="A31" i="14"/>
  <c r="A19" i="5"/>
  <c r="A30" i="5"/>
  <c r="F5" i="2"/>
  <c r="H5" i="2" s="1"/>
  <c r="V42" i="5"/>
  <c r="A38" i="6"/>
  <c r="A18" i="7"/>
  <c r="A39" i="7"/>
  <c r="H4" i="8"/>
  <c r="C8" i="4" s="1"/>
  <c r="A19" i="8"/>
  <c r="A17" i="12"/>
  <c r="A38" i="12"/>
  <c r="A19" i="13"/>
  <c r="A23" i="14"/>
  <c r="H4" i="16"/>
  <c r="C16" i="4" s="1"/>
  <c r="H17" i="2"/>
  <c r="G17" i="2"/>
  <c r="A15" i="5"/>
  <c r="A25" i="5"/>
  <c r="A12" i="6"/>
  <c r="A22" i="6"/>
  <c r="A32" i="6"/>
  <c r="A14" i="8"/>
  <c r="A24" i="8"/>
  <c r="A34" i="8"/>
  <c r="A16" i="10"/>
  <c r="A26" i="10"/>
  <c r="A36" i="10"/>
  <c r="A12" i="11"/>
  <c r="A22" i="11"/>
  <c r="A32" i="11"/>
  <c r="A14" i="13"/>
  <c r="A24" i="13"/>
  <c r="A34" i="13"/>
  <c r="A16" i="15"/>
  <c r="A26" i="15"/>
  <c r="A36" i="15"/>
  <c r="A12" i="16"/>
  <c r="A22" i="16"/>
  <c r="A32" i="16"/>
  <c r="B26" i="4"/>
  <c r="A13" i="6"/>
  <c r="A23" i="6"/>
  <c r="A33" i="6"/>
  <c r="A15" i="13"/>
  <c r="A25" i="13"/>
  <c r="A35" i="13"/>
  <c r="A17" i="15"/>
  <c r="A27" i="15"/>
  <c r="A37" i="15"/>
  <c r="A13" i="16"/>
  <c r="A23" i="16"/>
  <c r="A33" i="16"/>
  <c r="A13" i="11"/>
  <c r="A23" i="11"/>
  <c r="A33" i="11"/>
  <c r="A34" i="6"/>
  <c r="A14" i="11"/>
  <c r="A24" i="11"/>
  <c r="A34" i="11"/>
  <c r="F4" i="15"/>
  <c r="A14" i="16"/>
  <c r="A24" i="16"/>
  <c r="A34" i="16"/>
  <c r="A14" i="6"/>
  <c r="A24" i="6"/>
  <c r="A15" i="11"/>
  <c r="A25" i="11"/>
  <c r="A35" i="11"/>
  <c r="A15" i="16"/>
  <c r="A25" i="16"/>
  <c r="A35" i="16"/>
  <c r="A16" i="11"/>
  <c r="A26" i="11"/>
  <c r="A36" i="11"/>
  <c r="A16" i="16"/>
  <c r="A26" i="16"/>
  <c r="A36" i="16"/>
  <c r="A17" i="16"/>
  <c r="A27" i="16"/>
  <c r="A37" i="16"/>
  <c r="A18" i="11"/>
  <c r="A28" i="11"/>
  <c r="A38" i="11"/>
  <c r="A11" i="8"/>
  <c r="A31" i="8"/>
  <c r="A19" i="11"/>
  <c r="A29" i="11"/>
  <c r="A39" i="11"/>
  <c r="A11" i="13"/>
  <c r="A21" i="13"/>
  <c r="A31" i="13"/>
  <c r="A39" i="16"/>
  <c r="G20" i="2"/>
  <c r="A19" i="6"/>
  <c r="A29" i="6"/>
  <c r="A39" i="6"/>
  <c r="A19" i="16"/>
  <c r="A29" i="16"/>
  <c r="A11" i="4"/>
  <c r="A14" i="5"/>
  <c r="A24" i="5"/>
  <c r="A34" i="5"/>
  <c r="A10" i="6"/>
  <c r="A20" i="6"/>
  <c r="A30" i="6"/>
  <c r="A40" i="6"/>
  <c r="A16" i="7"/>
  <c r="A26" i="7"/>
  <c r="A12" i="8"/>
  <c r="A22" i="8"/>
  <c r="A32" i="8"/>
  <c r="A18" i="9"/>
  <c r="A28" i="9"/>
  <c r="A14" i="10"/>
  <c r="A24" i="10"/>
  <c r="A34" i="10"/>
  <c r="A10" i="11"/>
  <c r="A20" i="11"/>
  <c r="A30" i="11"/>
  <c r="A40" i="11"/>
  <c r="A16" i="12"/>
  <c r="A26" i="12"/>
  <c r="A12" i="13"/>
  <c r="A22" i="13"/>
  <c r="A32" i="13"/>
  <c r="A18" i="14"/>
  <c r="A28" i="14"/>
  <c r="A14" i="15"/>
  <c r="A24" i="15"/>
  <c r="A34" i="15"/>
  <c r="A10" i="16"/>
  <c r="A20" i="16"/>
  <c r="A30" i="16"/>
  <c r="A40" i="16"/>
  <c r="A28" i="6"/>
  <c r="A21" i="8"/>
  <c r="H4" i="9"/>
  <c r="C9" i="4" s="1"/>
  <c r="H4" i="14"/>
  <c r="C14" i="4" s="1"/>
  <c r="A8" i="4"/>
  <c r="A11" i="6"/>
  <c r="A21" i="6"/>
  <c r="A13" i="8"/>
  <c r="A23" i="8"/>
  <c r="A15" i="10"/>
  <c r="A25" i="10"/>
  <c r="A11" i="11"/>
  <c r="A21" i="11"/>
  <c r="A13" i="13"/>
  <c r="A23" i="13"/>
  <c r="A15" i="15"/>
  <c r="A25" i="15"/>
  <c r="A11" i="16"/>
  <c r="A21" i="16"/>
  <c r="G21" i="2" l="1"/>
  <c r="G19" i="2"/>
  <c r="H9" i="2"/>
  <c r="H14" i="2"/>
  <c r="E10" i="4"/>
  <c r="E9" i="4"/>
  <c r="L4" i="14"/>
  <c r="F14" i="4" s="1"/>
  <c r="H7" i="2"/>
  <c r="L4" i="6"/>
  <c r="F6" i="4" s="1"/>
  <c r="H11" i="2"/>
  <c r="E12" i="4"/>
  <c r="G6" i="2"/>
  <c r="H8" i="2"/>
  <c r="H23" i="2"/>
  <c r="L4" i="11"/>
  <c r="F11" i="4" s="1"/>
  <c r="G13" i="2"/>
  <c r="G24" i="2"/>
  <c r="G18" i="2"/>
  <c r="L4" i="13"/>
  <c r="F13" i="4" s="1"/>
  <c r="G16" i="2"/>
  <c r="G10" i="2"/>
  <c r="G5" i="2"/>
  <c r="G15" i="2"/>
  <c r="E16" i="4"/>
  <c r="B23" i="4"/>
  <c r="B22" i="4"/>
  <c r="G22" i="2"/>
  <c r="L4" i="7"/>
  <c r="F7" i="4" s="1"/>
  <c r="E5" i="4"/>
  <c r="E8" i="4"/>
  <c r="G12" i="2"/>
  <c r="L4" i="15"/>
  <c r="F15" i="4" s="1"/>
  <c r="E15" i="4"/>
  <c r="B24" i="4" l="1"/>
  <c r="I7" i="3" s="1"/>
  <c r="I9" i="3" s="1"/>
  <c r="B25" i="4" l="1"/>
  <c r="D6" i="3"/>
  <c r="I10" i="3" s="1"/>
  <c r="E22" i="4"/>
  <c r="I11" i="3" l="1"/>
  <c r="E23" i="4"/>
  <c r="B27" i="4"/>
  <c r="E24" i="4" l="1"/>
  <c r="I13" i="3"/>
  <c r="E21" i="4" s="1"/>
</calcChain>
</file>

<file path=xl/sharedStrings.xml><?xml version="1.0" encoding="utf-8"?>
<sst xmlns="http://schemas.openxmlformats.org/spreadsheetml/2006/main" count="329" uniqueCount="153">
  <si>
    <t>Drachma Budget Spreadsheet</t>
  </si>
  <si>
    <t>A spreadsheet version of the budgeting method that eventually became Drachma.</t>
  </si>
  <si>
    <t>Set up your 12-month period</t>
  </si>
  <si>
    <t>Period starts</t>
  </si>
  <si>
    <t>Change this to any start month you prefer.</t>
  </si>
  <si>
    <t>Period ends</t>
  </si>
  <si>
    <t>Calculated automatically as 12 consecutive months.</t>
  </si>
  <si>
    <t>Currency</t>
  </si>
  <si>
    <t>GBP (£)</t>
  </si>
  <si>
    <t>The workbook is formatted for pounds.</t>
  </si>
  <si>
    <t>How to use it</t>
  </si>
  <si>
    <t>1</t>
  </si>
  <si>
    <t>Edit categories</t>
  </si>
  <si>
    <t>BUDGET gives you 20 editable category slots. Rename them, change Regular/Extra, and set targets.</t>
  </si>
  <si>
    <t>2</t>
  </si>
  <si>
    <t>Enter spending in the monthly grids</t>
  </si>
  <si>
    <t>Each cell is one day's spend in one category. If there are several purchases, add them together in the same cell.</t>
  </si>
  <si>
    <t>3</t>
  </si>
  <si>
    <t>Enter income per month</t>
  </si>
  <si>
    <t>Each Month sheet has an editable Income box at the top.</t>
  </si>
  <si>
    <t>4</t>
  </si>
  <si>
    <t>Track your accounts</t>
  </si>
  <si>
    <t>ACCOUNTS lets you enter opening and current balances. The balance check should return to £0 when your records are complete.</t>
  </si>
  <si>
    <t>5</t>
  </si>
  <si>
    <t>Scan the grid</t>
  </si>
  <si>
    <t>Filled Regular and Extra cells are highlighted differently so the shape of the month is visible.</t>
  </si>
  <si>
    <t>6</t>
  </si>
  <si>
    <t>Review the dashboard</t>
  </si>
  <si>
    <t>DASHBOARD combines all twelve months, your targets, and account reconciliation.</t>
  </si>
  <si>
    <t>Regular vs Extra</t>
  </si>
  <si>
    <t>REGULAR</t>
  </si>
  <si>
    <t>Your normal baseline</t>
  </si>
  <si>
    <t>EXTRA</t>
  </si>
  <si>
    <t>Irregular / exceptional</t>
  </si>
  <si>
    <t>Examples</t>
  </si>
  <si>
    <t>Housing, bills, groceries, transport, normal eating out</t>
  </si>
  <si>
    <t>Travel, clothes, gifts, repairs, health, gadgets, emergencies</t>
  </si>
  <si>
    <t>Ask</t>
  </si>
  <si>
    <t>Would this belong in an ordinary month?</t>
  </si>
  <si>
    <t>Would this make the normal month look misleading?</t>
  </si>
  <si>
    <t>Target</t>
  </si>
  <si>
    <t>Usually monthly</t>
  </si>
  <si>
    <t>Usually whole-period</t>
  </si>
  <si>
    <t>Workbook map</t>
  </si>
  <si>
    <t>Sheet</t>
  </si>
  <si>
    <t>Purpose</t>
  </si>
  <si>
    <t>How often</t>
  </si>
  <si>
    <t>BUDGET</t>
  </si>
  <si>
    <t>Rename categories and set targets</t>
  </si>
  <si>
    <t>At setup / when plans change</t>
  </si>
  <si>
    <t>Month 01–12</t>
  </si>
  <si>
    <t>Enter spending and income; scan the grid</t>
  </si>
  <si>
    <t>Daily / weekly</t>
  </si>
  <si>
    <t>ACCOUNTS</t>
  </si>
  <si>
    <t>Update balances and reconcile</t>
  </si>
  <si>
    <t>Weekly / monthly</t>
  </si>
  <si>
    <t>DASHBOARD</t>
  </si>
  <si>
    <t>Review the 12-month picture</t>
  </si>
  <si>
    <t>Monthly</t>
  </si>
  <si>
    <t>Prefer the app? Drachma keeps the same philosophy without maintaining spreadsheet formulas: https://www.getdrachma.app/</t>
  </si>
  <si>
    <t>Budget &amp; Categories</t>
  </si>
  <si>
    <t>All 20 category slots are editable. Rename any slot; the month grids update automatically.</t>
  </si>
  <si>
    <t>Category</t>
  </si>
  <si>
    <t>Group</t>
  </si>
  <si>
    <t>Target cadence</t>
  </si>
  <si>
    <t>Target amount</t>
  </si>
  <si>
    <t>12-month target</t>
  </si>
  <si>
    <t>Actual</t>
  </si>
  <si>
    <t>Remaining</t>
  </si>
  <si>
    <t>% used</t>
  </si>
  <si>
    <t>Housing</t>
  </si>
  <si>
    <t>Regular</t>
  </si>
  <si>
    <t>Bills</t>
  </si>
  <si>
    <t>Groceries</t>
  </si>
  <si>
    <t>Transport</t>
  </si>
  <si>
    <t>Dining out</t>
  </si>
  <si>
    <t>Takeaway</t>
  </si>
  <si>
    <t>Work</t>
  </si>
  <si>
    <t>Subscriptions</t>
  </si>
  <si>
    <t>Household</t>
  </si>
  <si>
    <t>Personal care</t>
  </si>
  <si>
    <t>Phone / Internet</t>
  </si>
  <si>
    <t>Other regular</t>
  </si>
  <si>
    <t>Travel</t>
  </si>
  <si>
    <t>Extra</t>
  </si>
  <si>
    <t>Whole period</t>
  </si>
  <si>
    <t>Shopping</t>
  </si>
  <si>
    <t>Health</t>
  </si>
  <si>
    <t>Gifts</t>
  </si>
  <si>
    <t>Gadgets</t>
  </si>
  <si>
    <t>Home / Repairs</t>
  </si>
  <si>
    <t>Emergency</t>
  </si>
  <si>
    <t>Other extra</t>
  </si>
  <si>
    <t>Accounts &amp; Balance Check</t>
  </si>
  <si>
    <t>Enter opening and current balances. Credit-card debt should be negative. Use non-cash change for market gains/losses.</t>
  </si>
  <si>
    <t>Account</t>
  </si>
  <si>
    <t>Type</t>
  </si>
  <si>
    <t>Opening balance</t>
  </si>
  <si>
    <t>Current balance</t>
  </si>
  <si>
    <t>Non-cash change</t>
  </si>
  <si>
    <t>Notes</t>
  </si>
  <si>
    <t>Balance Check</t>
  </si>
  <si>
    <t>Current account</t>
  </si>
  <si>
    <t>Bank</t>
  </si>
  <si>
    <t>Main spending account</t>
  </si>
  <si>
    <t>Opening wealth</t>
  </si>
  <si>
    <t>Savings</t>
  </si>
  <si>
    <t>Longer-term savings</t>
  </si>
  <si>
    <t>Income entered</t>
  </si>
  <si>
    <t>Credit card</t>
  </si>
  <si>
    <t>Enter debt as a negative balance</t>
  </si>
  <si>
    <t>Spending entered</t>
  </si>
  <si>
    <t>Cash</t>
  </si>
  <si>
    <t>Non-cash changes</t>
  </si>
  <si>
    <t>Investments</t>
  </si>
  <si>
    <t>Investment</t>
  </si>
  <si>
    <t>Use Non-cash change for market movement</t>
  </si>
  <si>
    <t>Expected current wealth</t>
  </si>
  <si>
    <t>Actual current wealth</t>
  </si>
  <si>
    <t>Difference</t>
  </si>
  <si>
    <t>Status</t>
  </si>
  <si>
    <t>If the difference is not £0, a transaction may be missing, a current balance may be out of date, or an investment/other non-cash change may need to be entered.</t>
  </si>
  <si>
    <t>Dashboard</t>
  </si>
  <si>
    <t>The monthly grids remain the main working view; this sheet summarises the whole 12-month period.</t>
  </si>
  <si>
    <t>Month</t>
  </si>
  <si>
    <t>Income</t>
  </si>
  <si>
    <t>Total spend</t>
  </si>
  <si>
    <t>Net</t>
  </si>
  <si>
    <t>12-month totals</t>
  </si>
  <si>
    <t>Balance check</t>
  </si>
  <si>
    <t>Regular spending</t>
  </si>
  <si>
    <t>Expected wealth</t>
  </si>
  <si>
    <t>Extra spending</t>
  </si>
  <si>
    <t>Actual wealth</t>
  </si>
  <si>
    <t>Total spending</t>
  </si>
  <si>
    <t>Remaining / saved</t>
  </si>
  <si>
    <t>Current wealth</t>
  </si>
  <si>
    <t>Month 01</t>
  </si>
  <si>
    <t>Enter spending in the pale cells. Filled Regular and Extra cells are highlighted differently.</t>
  </si>
  <si>
    <t>Day</t>
  </si>
  <si>
    <t>Day total</t>
  </si>
  <si>
    <t>Category total</t>
  </si>
  <si>
    <t>Month 02</t>
  </si>
  <si>
    <t>Month 03</t>
  </si>
  <si>
    <t>Month 04</t>
  </si>
  <si>
    <t>Month 05</t>
  </si>
  <si>
    <t>Month 06</t>
  </si>
  <si>
    <t>Month 07</t>
  </si>
  <si>
    <t>Month 08</t>
  </si>
  <si>
    <t>Month 09</t>
  </si>
  <si>
    <t>Month 10</t>
  </si>
  <si>
    <t>Month 11</t>
  </si>
  <si>
    <t>Month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</si>
</sst>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 mmm\ yyyy"/>
    <numFmt numFmtId="165" formatCode="\£#,##0.00;[Red]\(\£#,##0.00\);\-"/>
    <numFmt numFmtId="166" formatCode="0.0%"/>
    <numFmt numFmtId="167" formatCode="mmmm\ yyyy"/>
    <numFmt numFmtId="168" formatCode="ddd\ d"/>
    <numFmt numFmtId="169" formatCode="mmm\ yyyy"/>
  </numFmts>
  <fonts count="14">
    <font>
      <sz val="11"/>
      <name val="Carlito"/>
    </font>
    <font>
      <b/>
      <sz val="17"/>
      <color rgb="FFFFFFFF"/>
      <name val="Carlito"/>
    </font>
    <font>
      <i/>
      <sz val="10"/>
      <color rgb="FF64748B"/>
      <name val="Carlito"/>
    </font>
    <font>
      <b/>
      <sz val="11"/>
      <color rgb="FF0B6E99"/>
      <name val="Carlito"/>
    </font>
    <font>
      <i/>
      <sz val="11"/>
      <color rgb="FF64748B"/>
      <name val="Carlito"/>
    </font>
    <font>
      <b/>
      <sz val="15"/>
      <color rgb="FF11A8E2"/>
      <name val="Carlito"/>
    </font>
    <font>
      <b/>
      <sz val="11"/>
      <color rgb="FF1F2937"/>
      <name val="Carlito"/>
    </font>
    <font>
      <sz val="11"/>
      <color rgb="FF64748B"/>
      <name val="Carlito"/>
    </font>
    <font>
      <b/>
      <sz val="11"/>
      <color rgb="FF8B5CF6"/>
      <name val="Carlito"/>
    </font>
    <font>
      <b/>
      <sz val="11"/>
      <color rgb="FFFFFFFF"/>
      <name val="Carlito"/>
    </font>
    <font>
      <i/>
      <sz val="11"/>
      <color rgb="FF0B6E99"/>
      <name val="Carlito"/>
    </font>
    <font>
      <sz val="11"/>
      <color rgb="FF0B6E99"/>
      <name val="Carlito"/>
    </font>
    <font>
      <b/>
      <sz val="9"/>
      <color rgb="FF64748B"/>
      <name val="Carlito"/>
    </font>
    <font>
      <b/>
      <sz val="1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D1B2A"/>
      </patternFill>
    </fill>
    <fill>
      <patternFill patternType="solid">
        <fgColor rgb="FFDCEFF8"/>
      </patternFill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0B6E99"/>
      </patternFill>
    </fill>
    <fill>
      <patternFill patternType="solid">
        <fgColor rgb="FF8B5CF6"/>
      </patternFill>
    </fill>
    <fill>
      <patternFill patternType="solid">
        <fgColor rgb="FF112233"/>
      </patternFill>
    </fill>
    <fill>
      <patternFill patternType="solid">
        <fgColor rgb="FFF5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3" fillId="3" borderId="0" xfId="0" applyFont="1" applyFill="1"/>
    <xf numFmtId="0" fontId="0" fillId="4" borderId="0" xfId="0" applyFill="1"/>
    <xf numFmtId="164" fontId="3" fillId="4" borderId="0" xfId="0" applyNumberFormat="1" applyFont="1" applyFill="1"/>
    <xf numFmtId="164" fontId="3" fillId="5" borderId="0" xfId="0" applyNumberFormat="1" applyFont="1" applyFill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/>
    <xf numFmtId="0" fontId="8" fillId="0" borderId="0" xfId="0" applyFont="1"/>
    <xf numFmtId="0" fontId="9" fillId="6" borderId="0" xfId="0" applyFont="1" applyFill="1"/>
    <xf numFmtId="0" fontId="9" fillId="7" borderId="0" xfId="0" applyFont="1" applyFill="1"/>
    <xf numFmtId="0" fontId="0" fillId="0" borderId="0" xfId="0" applyAlignment="1">
      <alignment wrapText="1"/>
    </xf>
    <xf numFmtId="0" fontId="9" fillId="8" borderId="0" xfId="0" applyFont="1" applyFill="1"/>
    <xf numFmtId="0" fontId="9" fillId="8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9" fillId="8" borderId="0" xfId="0" applyFont="1" applyFill="1" applyAlignment="1">
      <alignment horizontal="center" vertical="center" wrapText="1"/>
    </xf>
    <xf numFmtId="0" fontId="11" fillId="4" borderId="0" xfId="0" applyFont="1" applyFill="1"/>
    <xf numFmtId="0" fontId="0" fillId="5" borderId="0" xfId="0" applyFill="1"/>
    <xf numFmtId="165" fontId="11" fillId="4" borderId="0" xfId="0" applyNumberFormat="1" applyFont="1" applyFill="1"/>
    <xf numFmtId="165" fontId="0" fillId="5" borderId="0" xfId="0" applyNumberFormat="1" applyFill="1"/>
    <xf numFmtId="166" fontId="0" fillId="5" borderId="0" xfId="0" applyNumberFormat="1" applyFill="1"/>
    <xf numFmtId="167" fontId="6" fillId="0" borderId="0" xfId="0" applyNumberFormat="1" applyFont="1"/>
    <xf numFmtId="165" fontId="3" fillId="4" borderId="0" xfId="0" applyNumberFormat="1" applyFont="1" applyFill="1"/>
    <xf numFmtId="165" fontId="6" fillId="5" borderId="0" xfId="0" applyNumberFormat="1" applyFont="1" applyFill="1"/>
    <xf numFmtId="0" fontId="12" fillId="9" borderId="0" xfId="0" applyFont="1" applyFill="1" applyAlignment="1">
      <alignment horizontal="center" vertical="center"/>
    </xf>
    <xf numFmtId="168" fontId="7" fillId="0" borderId="0" xfId="0" applyNumberFormat="1" applyFont="1"/>
    <xf numFmtId="165" fontId="0" fillId="4" borderId="0" xfId="0" applyNumberFormat="1" applyFill="1"/>
    <xf numFmtId="165" fontId="0" fillId="4" borderId="0" xfId="0" applyNumberFormat="1" applyFill="1" applyAlignment="1">
      <alignment horizontal="right"/>
    </xf>
    <xf numFmtId="0" fontId="13" fillId="5" borderId="0" xfId="0" applyFont="1" applyFill="1"/>
    <xf numFmtId="165" fontId="13" fillId="5" borderId="0" xfId="0" applyNumberFormat="1" applyFont="1" applyFill="1"/>
    <xf numFmtId="165" fontId="9" fillId="8" borderId="0" xfId="0" applyNumberFormat="1" applyFont="1" applyFill="1"/>
    <xf numFmtId="0" fontId="9" fillId="8" borderId="0" xfId="0" applyFont="1" applyFill="1" applyAlignment="1">
      <alignment horizontal="center"/>
    </xf>
    <xf numFmtId="0" fontId="9" fillId="8" borderId="0" xfId="0" applyFont="1" applyFill="1" applyAlignment="1">
      <alignment horizontal="center" vertical="center"/>
    </xf>
    <xf numFmtId="165" fontId="0" fillId="0" borderId="0" xfId="0" applyNumberFormat="1"/>
    <xf numFmtId="169" fontId="0" fillId="0" borderId="0" xfId="0" applyNumberFormat="1"/>
    <xf numFmtId="165" fontId="0" fillId="3" borderId="0" xfId="0" applyNumberFormat="1" applyFill="1"/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vertical="center"/>
    </xf>
    <xf numFmtId="0" fontId="10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58"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b/>
        <color rgb="FF009E73"/>
      </font>
    </dxf>
    <dxf>
      <font>
        <b/>
        <color rgb="FFD64545"/>
      </font>
    </dxf>
    <dxf>
      <font>
        <b/>
        <color rgb="FFD64545"/>
      </font>
      <fill>
        <patternFill patternType="solid">
          <bgColor rgb="FFFCE8E9"/>
        </patternFill>
      </fill>
    </dxf>
    <dxf>
      <font>
        <b/>
        <color rgb="FF009E73"/>
      </font>
      <fill>
        <patternFill patternType="solid">
          <bgColor rgb="FFE7F7F1"/>
        </patternFill>
      </fill>
    </dxf>
    <dxf>
      <font>
        <b/>
        <color rgb="FFD64545"/>
      </font>
      <fill>
        <patternFill patternType="solid">
          <bgColor rgb="FFFCE8E9"/>
        </patternFill>
      </fill>
    </dxf>
    <dxf>
      <font>
        <b/>
        <color rgb="FF009E73"/>
      </font>
      <fill>
        <patternFill patternType="solid">
          <bgColor rgb="FFE7F7F1"/>
        </patternFill>
      </fill>
    </dxf>
    <dxf>
      <fill>
        <patternFill patternType="solid">
          <bgColor rgb="FFE7F7F1"/>
        </patternFill>
      </fill>
    </dxf>
    <dxf>
      <fill>
        <patternFill patternType="solid">
          <bgColor rgb="FFFFF4D6"/>
        </patternFill>
      </fill>
    </dxf>
    <dxf>
      <font>
        <b/>
        <color rgb="FFD64545"/>
      </font>
      <fill>
        <patternFill patternType="solid">
          <bgColor rgb="FFFCE8E9"/>
        </patternFill>
      </fill>
    </dxf>
    <dxf>
      <font>
        <b/>
        <color rgb="FFD6454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GB"/>
              <a:t>Monthly income and spending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Income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DASHBOARD!$B$5:$B$16</c:f>
              <c:numCache>
                <c:formatCode>\£#,##0.00;[Red]\(\£#,##0.00\);\-</c:formatCode>
                <c:ptCount val="12"/>
                <c:pt idx="0">
                  <c:v>3200</c:v>
                </c:pt>
                <c:pt idx="1">
                  <c:v>3200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958-40F3-BD91-5F3C6E0D6BFE}"/>
            </c:ext>
          </c:extLst>
        </c:ser>
        <c:ser>
          <c:idx val="1"/>
          <c:order val="1"/>
          <c:tx>
            <c:v>Regular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DASHBOARD!$C$5:$C$16</c:f>
              <c:numCache>
                <c:formatCode>\£#,##0.00;[Red]\(\£#,##0.00\);\-</c:formatCode>
                <c:ptCount val="12"/>
                <c:pt idx="0">
                  <c:v>1174.8399999999999</c:v>
                </c:pt>
                <c:pt idx="1">
                  <c:v>1292.49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958-40F3-BD91-5F3C6E0D6BFE}"/>
            </c:ext>
          </c:extLst>
        </c:ser>
        <c:ser>
          <c:idx val="2"/>
          <c:order val="2"/>
          <c:tx>
            <c:v>Extra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DASHBOARD!$D$5:$D$16</c:f>
              <c:numCache>
                <c:formatCode>\£#,##0.00;[Red]\(\£#,##0.00\);\-</c:formatCode>
                <c:ptCount val="12"/>
                <c:pt idx="0">
                  <c:v>310.39999999999998</c:v>
                </c:pt>
                <c:pt idx="1">
                  <c:v>69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958-40F3-BD91-5F3C6E0D6BFE}"/>
            </c:ext>
          </c:extLst>
        </c:ser>
        <c:ser>
          <c:idx val="3"/>
          <c:order val="3"/>
          <c:tx>
            <c:v>Total spend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DASHBOARD!$E$5:$E$16</c:f>
              <c:numCache>
                <c:formatCode>\£#,##0.00;[Red]\(\£#,##0.00\);\-</c:formatCode>
                <c:ptCount val="12"/>
                <c:pt idx="0">
                  <c:v>1485.2400000000002</c:v>
                </c:pt>
                <c:pt idx="1">
                  <c:v>1361.49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958-40F3-BD91-5F3C6E0D6BFE}"/>
            </c:ext>
          </c:extLst>
        </c:ser>
        <c:ser>
          <c:idx val="4"/>
          <c:order val="4"/>
          <c:tx>
            <c:v>Net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DASHBOARD!$F$5:$F$16</c:f>
              <c:numCache>
                <c:formatCode>\£#,##0.00;[Red]\(\£#,##0.00\);\-</c:formatCode>
                <c:ptCount val="12"/>
                <c:pt idx="0">
                  <c:v>1714.7599999999998</c:v>
                </c:pt>
                <c:pt idx="1">
                  <c:v>1838.51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958-40F3-BD91-5F3C6E0D6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 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£#,##0.00;[Red]\(\£#,##0.0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15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23" workbookViewId="0">
      <selection activeCell="C35" sqref="C35"/>
    </sheetView>
  </sheetViews>
  <sheetFormatPr defaultRowHeight="14.25"/>
  <cols>
    <col min="1" max="1" width="14" customWidth="1"/>
    <col min="2" max="2" width="24" customWidth="1"/>
    <col min="3" max="3" width="52" customWidth="1"/>
    <col min="4" max="4" width="18.375" customWidth="1"/>
    <col min="5" max="5" width="25.625" customWidth="1"/>
    <col min="6" max="6" width="30" customWidth="1"/>
    <col min="7" max="8" width="14" customWidth="1"/>
  </cols>
  <sheetData>
    <row r="1" spans="1:8" ht="30" customHeight="1">
      <c r="A1" s="42" t="s">
        <v>0</v>
      </c>
      <c r="B1" s="42"/>
      <c r="C1" s="42"/>
      <c r="D1" s="42"/>
      <c r="E1" s="42"/>
      <c r="F1" s="42"/>
      <c r="G1" s="42"/>
      <c r="H1" s="42"/>
    </row>
    <row r="2" spans="1:8" ht="30" customHeight="1">
      <c r="A2" s="43" t="s">
        <v>1</v>
      </c>
      <c r="B2" s="43"/>
      <c r="C2" s="43"/>
      <c r="D2" s="43"/>
      <c r="E2" s="43"/>
      <c r="F2" s="43"/>
      <c r="G2" s="43"/>
      <c r="H2" s="43"/>
    </row>
    <row r="4" spans="1:8" ht="15">
      <c r="A4" s="40" t="s">
        <v>2</v>
      </c>
      <c r="B4" s="40"/>
      <c r="C4" s="40"/>
      <c r="D4" s="40"/>
      <c r="E4" s="40"/>
      <c r="F4" s="40"/>
      <c r="G4" s="40"/>
      <c r="H4" s="40"/>
    </row>
    <row r="6" spans="1:8" ht="15">
      <c r="A6" t="s">
        <v>3</v>
      </c>
      <c r="B6" s="4">
        <v>46023</v>
      </c>
      <c r="C6" s="6" t="s">
        <v>4</v>
      </c>
      <c r="D6" s="6"/>
    </row>
    <row r="7" spans="1:8" ht="15">
      <c r="A7" t="s">
        <v>5</v>
      </c>
      <c r="B7" s="5">
        <f>EDATE(B6,12)-1</f>
        <v>46387</v>
      </c>
      <c r="C7" s="6" t="s">
        <v>6</v>
      </c>
      <c r="D7" s="6"/>
    </row>
    <row r="8" spans="1:8" ht="15">
      <c r="A8" t="s">
        <v>7</v>
      </c>
      <c r="B8" s="39" t="s">
        <v>8</v>
      </c>
      <c r="C8" s="6" t="s">
        <v>9</v>
      </c>
      <c r="D8" s="6"/>
    </row>
    <row r="10" spans="1:8" ht="15">
      <c r="A10" s="40" t="s">
        <v>10</v>
      </c>
      <c r="B10" s="40"/>
      <c r="C10" s="40"/>
      <c r="D10" s="40"/>
      <c r="E10" s="40"/>
      <c r="F10" s="40"/>
      <c r="G10" s="40"/>
      <c r="H10" s="40"/>
    </row>
    <row r="12" spans="1:8" ht="30">
      <c r="A12" s="7" t="s">
        <v>11</v>
      </c>
      <c r="B12" s="8" t="s">
        <v>12</v>
      </c>
      <c r="C12" s="9" t="s">
        <v>13</v>
      </c>
    </row>
    <row r="13" spans="1:8" ht="30">
      <c r="A13" s="7" t="s">
        <v>14</v>
      </c>
      <c r="B13" s="8" t="s">
        <v>15</v>
      </c>
      <c r="C13" s="9" t="s">
        <v>16</v>
      </c>
    </row>
    <row r="14" spans="1:8" ht="19.5">
      <c r="A14" s="7" t="s">
        <v>17</v>
      </c>
      <c r="B14" s="8" t="s">
        <v>18</v>
      </c>
      <c r="C14" s="9" t="s">
        <v>19</v>
      </c>
    </row>
    <row r="15" spans="1:8" ht="44.25">
      <c r="A15" s="7" t="s">
        <v>20</v>
      </c>
      <c r="B15" s="8" t="s">
        <v>21</v>
      </c>
      <c r="C15" s="9" t="s">
        <v>22</v>
      </c>
    </row>
    <row r="16" spans="1:8" ht="30">
      <c r="A16" s="7" t="s">
        <v>23</v>
      </c>
      <c r="B16" s="8" t="s">
        <v>24</v>
      </c>
      <c r="C16" s="9" t="s">
        <v>25</v>
      </c>
    </row>
    <row r="17" spans="1:8" ht="30">
      <c r="A17" s="7" t="s">
        <v>26</v>
      </c>
      <c r="B17" s="8" t="s">
        <v>27</v>
      </c>
      <c r="C17" s="9" t="s">
        <v>28</v>
      </c>
    </row>
    <row r="20" spans="1:8" ht="15">
      <c r="A20" s="40" t="s">
        <v>29</v>
      </c>
      <c r="B20" s="40"/>
      <c r="C20" s="40"/>
      <c r="D20" s="40"/>
      <c r="E20" s="40"/>
      <c r="F20" s="40"/>
      <c r="G20" s="40"/>
      <c r="H20" s="40"/>
    </row>
    <row r="22" spans="1:8" ht="15">
      <c r="A22" s="12" t="s">
        <v>30</v>
      </c>
      <c r="B22" s="14" t="s">
        <v>31</v>
      </c>
      <c r="D22" s="13" t="s">
        <v>32</v>
      </c>
      <c r="E22" s="14" t="s">
        <v>33</v>
      </c>
      <c r="F22" s="14"/>
    </row>
    <row r="23" spans="1:8" ht="29.25">
      <c r="A23" s="10" t="s">
        <v>34</v>
      </c>
      <c r="B23" s="14" t="s">
        <v>35</v>
      </c>
      <c r="D23" s="11" t="s">
        <v>34</v>
      </c>
      <c r="E23" s="14" t="s">
        <v>36</v>
      </c>
      <c r="F23" s="14"/>
    </row>
    <row r="24" spans="1:8" ht="29.25">
      <c r="A24" s="10" t="s">
        <v>37</v>
      </c>
      <c r="B24" s="14" t="s">
        <v>38</v>
      </c>
      <c r="D24" s="11" t="s">
        <v>37</v>
      </c>
      <c r="E24" s="14" t="s">
        <v>39</v>
      </c>
      <c r="F24" s="14"/>
    </row>
    <row r="25" spans="1:8" ht="15">
      <c r="A25" s="10" t="s">
        <v>40</v>
      </c>
      <c r="B25" s="14" t="s">
        <v>41</v>
      </c>
      <c r="D25" s="11" t="s">
        <v>40</v>
      </c>
      <c r="E25" s="14" t="s">
        <v>42</v>
      </c>
      <c r="F25" s="14"/>
    </row>
    <row r="28" spans="1:8" ht="15">
      <c r="A28" s="40" t="s">
        <v>43</v>
      </c>
      <c r="B28" s="40"/>
      <c r="C28" s="40"/>
      <c r="D28" s="40"/>
      <c r="E28" s="40"/>
      <c r="F28" s="40"/>
      <c r="G28" s="40"/>
      <c r="H28" s="40"/>
    </row>
    <row r="30" spans="1:8" ht="15">
      <c r="A30" s="16" t="s">
        <v>44</v>
      </c>
      <c r="B30" s="16" t="s">
        <v>45</v>
      </c>
      <c r="C30" s="16" t="s">
        <v>46</v>
      </c>
    </row>
    <row r="31" spans="1:8" ht="29.25">
      <c r="A31" s="17" t="s">
        <v>47</v>
      </c>
      <c r="B31" s="14" t="s">
        <v>48</v>
      </c>
      <c r="C31" s="14" t="s">
        <v>49</v>
      </c>
    </row>
    <row r="32" spans="1:8" ht="29.25">
      <c r="A32" s="17" t="s">
        <v>50</v>
      </c>
      <c r="B32" s="14" t="s">
        <v>51</v>
      </c>
      <c r="C32" s="14" t="s">
        <v>52</v>
      </c>
    </row>
    <row r="33" spans="1:8" ht="29.25">
      <c r="A33" s="17" t="s">
        <v>53</v>
      </c>
      <c r="B33" s="14" t="s">
        <v>54</v>
      </c>
      <c r="C33" s="14" t="s">
        <v>55</v>
      </c>
    </row>
    <row r="34" spans="1:8" ht="29.25">
      <c r="A34" s="17" t="s">
        <v>56</v>
      </c>
      <c r="B34" s="14" t="s">
        <v>57</v>
      </c>
      <c r="C34" s="14" t="s">
        <v>58</v>
      </c>
    </row>
    <row r="36" spans="1:8">
      <c r="A36" s="41" t="s">
        <v>59</v>
      </c>
      <c r="B36" s="41"/>
      <c r="C36" s="41"/>
      <c r="D36" s="41"/>
      <c r="E36" s="41"/>
      <c r="F36" s="41"/>
      <c r="G36" s="41"/>
      <c r="H36" s="41"/>
    </row>
    <row r="37" spans="1:8">
      <c r="A37" s="41"/>
      <c r="B37" s="41"/>
      <c r="C37" s="41"/>
      <c r="D37" s="41"/>
      <c r="E37" s="41"/>
      <c r="F37" s="41"/>
      <c r="G37" s="41"/>
      <c r="H37" s="41"/>
    </row>
  </sheetData>
  <mergeCells count="7">
    <mergeCell ref="A28:H28"/>
    <mergeCell ref="A36:H37"/>
    <mergeCell ref="A1:H1"/>
    <mergeCell ref="A2:H2"/>
    <mergeCell ref="A4:H4"/>
    <mergeCell ref="A10:H10"/>
    <mergeCell ref="A20:H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workbookViewId="0">
      <selection sqref="A1:H1"/>
    </sheetView>
  </sheetViews>
  <sheetFormatPr defaultRowHeight="14.25"/>
  <cols>
    <col min="1" max="1" width="24" customWidth="1"/>
    <col min="2" max="2" width="13" customWidth="1"/>
    <col min="3" max="3" width="17" customWidth="1"/>
    <col min="4" max="7" width="16" customWidth="1"/>
    <col min="8" max="8" width="11" customWidth="1"/>
  </cols>
  <sheetData>
    <row r="1" spans="1:8" ht="30" customHeight="1">
      <c r="A1" s="42" t="s">
        <v>60</v>
      </c>
      <c r="B1" s="42"/>
      <c r="C1" s="42"/>
      <c r="D1" s="42"/>
      <c r="E1" s="42"/>
      <c r="F1" s="42"/>
      <c r="G1" s="42"/>
      <c r="H1" s="42"/>
    </row>
    <row r="2" spans="1:8" ht="30" customHeight="1">
      <c r="A2" s="43" t="s">
        <v>61</v>
      </c>
      <c r="B2" s="43"/>
      <c r="C2" s="43"/>
      <c r="D2" s="43"/>
      <c r="E2" s="43"/>
      <c r="F2" s="43"/>
      <c r="G2" s="43"/>
      <c r="H2" s="43"/>
    </row>
    <row r="4" spans="1:8" ht="33.950000000000003" customHeight="1">
      <c r="A4" s="18" t="s">
        <v>62</v>
      </c>
      <c r="B4" s="18" t="s">
        <v>63</v>
      </c>
      <c r="C4" s="18" t="s">
        <v>64</v>
      </c>
      <c r="D4" s="18" t="s">
        <v>65</v>
      </c>
      <c r="E4" s="18" t="s">
        <v>66</v>
      </c>
      <c r="F4" s="18" t="s">
        <v>67</v>
      </c>
      <c r="G4" s="18" t="s">
        <v>68</v>
      </c>
      <c r="H4" s="18" t="s">
        <v>69</v>
      </c>
    </row>
    <row r="5" spans="1:8">
      <c r="A5" s="19" t="s">
        <v>70</v>
      </c>
      <c r="B5" s="19" t="s">
        <v>71</v>
      </c>
      <c r="C5" s="19" t="s">
        <v>58</v>
      </c>
      <c r="D5" s="21">
        <v>950</v>
      </c>
      <c r="E5" s="22">
        <f t="shared" ref="E5:E24" si="0">IF(A5="","",IF(C5="Monthly",D5*12,D5))</f>
        <v>11400</v>
      </c>
      <c r="F5" s="22">
        <f>IF(A5="","",SUM('Month 01'!B$42,'Month 02'!B$42,'Month 03'!B$42,'Month 04'!B$42,'Month 05'!B$42,'Month 06'!B$42,'Month 07'!B$42,'Month 08'!B$42,'Month 09'!B$42,'Month 10'!B$42,'Month 11'!B$42,'Month 12'!B$42))</f>
        <v>1900</v>
      </c>
      <c r="G5" s="22">
        <f t="shared" ref="G5:G24" si="1">IF(E5="","",E5-F5)</f>
        <v>9500</v>
      </c>
      <c r="H5" s="23">
        <f t="shared" ref="H5:H24" si="2">IF(OR(E5="",E5=0),"",F5/E5)</f>
        <v>0.16666666666666666</v>
      </c>
    </row>
    <row r="6" spans="1:8">
      <c r="A6" s="19" t="s">
        <v>72</v>
      </c>
      <c r="B6" s="19" t="s">
        <v>71</v>
      </c>
      <c r="C6" s="19" t="s">
        <v>58</v>
      </c>
      <c r="D6" s="21">
        <v>250</v>
      </c>
      <c r="E6" s="22">
        <f t="shared" si="0"/>
        <v>3000</v>
      </c>
      <c r="F6" s="22">
        <f>IF(A6="","",SUM('Month 01'!C$42,'Month 02'!C$42,'Month 03'!C$42,'Month 04'!C$42,'Month 05'!C$42,'Month 06'!C$42,'Month 07'!C$42,'Month 08'!C$42,'Month 09'!C$42,'Month 10'!C$42,'Month 11'!C$42,'Month 12'!C$42))</f>
        <v>104</v>
      </c>
      <c r="G6" s="22">
        <f t="shared" si="1"/>
        <v>2896</v>
      </c>
      <c r="H6" s="23">
        <f t="shared" si="2"/>
        <v>3.4666666666666665E-2</v>
      </c>
    </row>
    <row r="7" spans="1:8">
      <c r="A7" s="19" t="s">
        <v>73</v>
      </c>
      <c r="B7" s="19" t="s">
        <v>71</v>
      </c>
      <c r="C7" s="19" t="s">
        <v>58</v>
      </c>
      <c r="D7" s="21">
        <v>300</v>
      </c>
      <c r="E7" s="22">
        <f t="shared" si="0"/>
        <v>3600</v>
      </c>
      <c r="F7" s="22">
        <f>IF(A7="","",SUM('Month 01'!D$42,'Month 02'!D$42,'Month 03'!D$42,'Month 04'!D$42,'Month 05'!D$42,'Month 06'!D$42,'Month 07'!D$42,'Month 08'!D$42,'Month 09'!D$42,'Month 10'!D$42,'Month 11'!D$42,'Month 12'!D$42))</f>
        <v>326.75</v>
      </c>
      <c r="G7" s="22">
        <f t="shared" si="1"/>
        <v>3273.25</v>
      </c>
      <c r="H7" s="23">
        <f t="shared" si="2"/>
        <v>9.0763888888888894E-2</v>
      </c>
    </row>
    <row r="8" spans="1:8">
      <c r="A8" s="19" t="s">
        <v>74</v>
      </c>
      <c r="B8" s="19" t="s">
        <v>71</v>
      </c>
      <c r="C8" s="19" t="s">
        <v>58</v>
      </c>
      <c r="D8" s="21">
        <v>120</v>
      </c>
      <c r="E8" s="22">
        <f t="shared" si="0"/>
        <v>1440</v>
      </c>
      <c r="F8" s="22">
        <f>IF(A8="","",SUM('Month 01'!E$42,'Month 02'!E$42,'Month 03'!E$42,'Month 04'!E$42,'Month 05'!E$42,'Month 06'!E$42,'Month 07'!E$42,'Month 08'!E$42,'Month 09'!E$42,'Month 10'!E$42,'Month 11'!E$42,'Month 12'!E$42))</f>
        <v>17.2</v>
      </c>
      <c r="G8" s="22">
        <f t="shared" si="1"/>
        <v>1422.8</v>
      </c>
      <c r="H8" s="23">
        <f t="shared" si="2"/>
        <v>1.1944444444444443E-2</v>
      </c>
    </row>
    <row r="9" spans="1:8">
      <c r="A9" s="19" t="s">
        <v>75</v>
      </c>
      <c r="B9" s="19" t="s">
        <v>71</v>
      </c>
      <c r="C9" s="19" t="s">
        <v>58</v>
      </c>
      <c r="D9" s="21">
        <v>120</v>
      </c>
      <c r="E9" s="22">
        <f t="shared" si="0"/>
        <v>1440</v>
      </c>
      <c r="F9" s="22">
        <f>IF(A9="","",SUM('Month 01'!F$42,'Month 02'!F$42,'Month 03'!F$42,'Month 04'!F$42,'Month 05'!F$42,'Month 06'!F$42,'Month 07'!F$42,'Month 08'!F$42,'Month 09'!F$42,'Month 10'!F$42,'Month 11'!F$42,'Month 12'!F$42))</f>
        <v>10.9</v>
      </c>
      <c r="G9" s="22">
        <f t="shared" si="1"/>
        <v>1429.1</v>
      </c>
      <c r="H9" s="23">
        <f t="shared" si="2"/>
        <v>7.5694444444444446E-3</v>
      </c>
    </row>
    <row r="10" spans="1:8">
      <c r="A10" s="19" t="s">
        <v>76</v>
      </c>
      <c r="B10" s="19" t="s">
        <v>71</v>
      </c>
      <c r="C10" s="19" t="s">
        <v>58</v>
      </c>
      <c r="D10" s="21">
        <v>80</v>
      </c>
      <c r="E10" s="22">
        <f t="shared" si="0"/>
        <v>960</v>
      </c>
      <c r="F10" s="22">
        <f>IF(A10="","",SUM('Month 01'!G$42,'Month 02'!G$42,'Month 03'!G$42,'Month 04'!G$42,'Month 05'!G$42,'Month 06'!G$42,'Month 07'!G$42,'Month 08'!G$42,'Month 09'!G$42,'Month 10'!G$42,'Month 11'!G$42,'Month 12'!G$42))</f>
        <v>46.5</v>
      </c>
      <c r="G10" s="22">
        <f t="shared" si="1"/>
        <v>913.5</v>
      </c>
      <c r="H10" s="23">
        <f t="shared" si="2"/>
        <v>4.8437500000000001E-2</v>
      </c>
    </row>
    <row r="11" spans="1:8">
      <c r="A11" s="19" t="s">
        <v>77</v>
      </c>
      <c r="B11" s="19" t="s">
        <v>71</v>
      </c>
      <c r="C11" s="19" t="s">
        <v>58</v>
      </c>
      <c r="D11" s="21">
        <v>80</v>
      </c>
      <c r="E11" s="22">
        <f t="shared" si="0"/>
        <v>960</v>
      </c>
      <c r="F11" s="22">
        <f>IF(A11="","",SUM('Month 01'!H$42,'Month 02'!H$42,'Month 03'!H$42,'Month 04'!H$42,'Month 05'!H$42,'Month 06'!H$42,'Month 07'!H$42,'Month 08'!H$42,'Month 09'!H$42,'Month 10'!H$42,'Month 11'!H$42,'Month 12'!H$42))</f>
        <v>40</v>
      </c>
      <c r="G11" s="22">
        <f t="shared" si="1"/>
        <v>920</v>
      </c>
      <c r="H11" s="23">
        <f t="shared" si="2"/>
        <v>4.1666666666666664E-2</v>
      </c>
    </row>
    <row r="12" spans="1:8">
      <c r="A12" s="19" t="s">
        <v>78</v>
      </c>
      <c r="B12" s="19" t="s">
        <v>71</v>
      </c>
      <c r="C12" s="19" t="s">
        <v>58</v>
      </c>
      <c r="D12" s="21">
        <v>60</v>
      </c>
      <c r="E12" s="22">
        <f t="shared" si="0"/>
        <v>720</v>
      </c>
      <c r="F12" s="22">
        <f>IF(A12="","",SUM('Month 01'!I$42,'Month 02'!I$42,'Month 03'!I$42,'Month 04'!I$42,'Month 05'!I$42,'Month 06'!I$42,'Month 07'!I$42,'Month 08'!I$42,'Month 09'!I$42,'Month 10'!I$42,'Month 11'!I$42,'Month 12'!I$42))</f>
        <v>21.98</v>
      </c>
      <c r="G12" s="22">
        <f t="shared" si="1"/>
        <v>698.02</v>
      </c>
      <c r="H12" s="23">
        <f t="shared" si="2"/>
        <v>3.0527777777777779E-2</v>
      </c>
    </row>
    <row r="13" spans="1:8">
      <c r="A13" s="19" t="s">
        <v>79</v>
      </c>
      <c r="B13" s="19" t="s">
        <v>71</v>
      </c>
      <c r="C13" s="19" t="s">
        <v>58</v>
      </c>
      <c r="D13" s="21">
        <v>80</v>
      </c>
      <c r="E13" s="22">
        <f t="shared" si="0"/>
        <v>960</v>
      </c>
      <c r="F13" s="22">
        <f>IF(A13="","",SUM('Month 01'!J$42,'Month 02'!J$42,'Month 03'!J$42,'Month 04'!J$42,'Month 05'!J$42,'Month 06'!J$42,'Month 07'!J$42,'Month 08'!J$42,'Month 09'!J$42,'Month 10'!J$42,'Month 11'!J$42,'Month 12'!J$42))</f>
        <v>0</v>
      </c>
      <c r="G13" s="22">
        <f t="shared" si="1"/>
        <v>960</v>
      </c>
      <c r="H13" s="23">
        <f t="shared" si="2"/>
        <v>0</v>
      </c>
    </row>
    <row r="14" spans="1:8">
      <c r="A14" s="19" t="s">
        <v>80</v>
      </c>
      <c r="B14" s="19" t="s">
        <v>71</v>
      </c>
      <c r="C14" s="19" t="s">
        <v>58</v>
      </c>
      <c r="D14" s="21">
        <v>50</v>
      </c>
      <c r="E14" s="22">
        <f t="shared" si="0"/>
        <v>600</v>
      </c>
      <c r="F14" s="22">
        <f>IF(A14="","",SUM('Month 01'!K$42,'Month 02'!K$42,'Month 03'!K$42,'Month 04'!K$42,'Month 05'!K$42,'Month 06'!K$42,'Month 07'!K$42,'Month 08'!K$42,'Month 09'!K$42,'Month 10'!K$42,'Month 11'!K$42,'Month 12'!K$42))</f>
        <v>0</v>
      </c>
      <c r="G14" s="22">
        <f t="shared" si="1"/>
        <v>600</v>
      </c>
      <c r="H14" s="23">
        <f t="shared" si="2"/>
        <v>0</v>
      </c>
    </row>
    <row r="15" spans="1:8">
      <c r="A15" s="19" t="s">
        <v>81</v>
      </c>
      <c r="B15" s="19" t="s">
        <v>71</v>
      </c>
      <c r="C15" s="19" t="s">
        <v>58</v>
      </c>
      <c r="D15" s="21">
        <v>60</v>
      </c>
      <c r="E15" s="22">
        <f t="shared" si="0"/>
        <v>720</v>
      </c>
      <c r="F15" s="22">
        <f>IF(A15="","",SUM('Month 01'!L$42,'Month 02'!L$42,'Month 03'!L$42,'Month 04'!L$42,'Month 05'!L$42,'Month 06'!L$42,'Month 07'!L$42,'Month 08'!L$42,'Month 09'!L$42,'Month 10'!L$42,'Month 11'!L$42,'Month 12'!L$42))</f>
        <v>0</v>
      </c>
      <c r="G15" s="22">
        <f t="shared" si="1"/>
        <v>720</v>
      </c>
      <c r="H15" s="23">
        <f t="shared" si="2"/>
        <v>0</v>
      </c>
    </row>
    <row r="16" spans="1:8">
      <c r="A16" s="19" t="s">
        <v>82</v>
      </c>
      <c r="B16" s="19" t="s">
        <v>71</v>
      </c>
      <c r="C16" s="19" t="s">
        <v>58</v>
      </c>
      <c r="D16" s="21">
        <v>100</v>
      </c>
      <c r="E16" s="22">
        <f t="shared" si="0"/>
        <v>1200</v>
      </c>
      <c r="F16" s="22">
        <f>IF(A16="","",SUM('Month 01'!M$42,'Month 02'!M$42,'Month 03'!M$42,'Month 04'!M$42,'Month 05'!M$42,'Month 06'!M$42,'Month 07'!M$42,'Month 08'!M$42,'Month 09'!M$42,'Month 10'!M$42,'Month 11'!M$42,'Month 12'!M$42))</f>
        <v>0</v>
      </c>
      <c r="G16" s="22">
        <f t="shared" si="1"/>
        <v>1200</v>
      </c>
      <c r="H16" s="23">
        <f t="shared" si="2"/>
        <v>0</v>
      </c>
    </row>
    <row r="17" spans="1:8">
      <c r="A17" s="19" t="s">
        <v>83</v>
      </c>
      <c r="B17" s="19" t="s">
        <v>84</v>
      </c>
      <c r="C17" s="19" t="s">
        <v>85</v>
      </c>
      <c r="D17" s="21">
        <v>900</v>
      </c>
      <c r="E17" s="22">
        <f t="shared" si="0"/>
        <v>900</v>
      </c>
      <c r="F17" s="22">
        <f>IF(A17="","",SUM('Month 01'!N$42,'Month 02'!N$42,'Month 03'!N$42,'Month 04'!N$42,'Month 05'!N$42,'Month 06'!N$42,'Month 07'!N$42,'Month 08'!N$42,'Month 09'!N$42,'Month 10'!N$42,'Month 11'!N$42,'Month 12'!N$42))</f>
        <v>180</v>
      </c>
      <c r="G17" s="22">
        <f t="shared" si="1"/>
        <v>720</v>
      </c>
      <c r="H17" s="23">
        <f t="shared" si="2"/>
        <v>0.2</v>
      </c>
    </row>
    <row r="18" spans="1:8">
      <c r="A18" s="19" t="s">
        <v>86</v>
      </c>
      <c r="B18" s="19" t="s">
        <v>84</v>
      </c>
      <c r="C18" s="19" t="s">
        <v>85</v>
      </c>
      <c r="D18" s="21">
        <v>700</v>
      </c>
      <c r="E18" s="22">
        <f t="shared" si="0"/>
        <v>700</v>
      </c>
      <c r="F18" s="22">
        <f>IF(A18="","",SUM('Month 01'!O$42,'Month 02'!O$42,'Month 03'!O$42,'Month 04'!O$42,'Month 05'!O$42,'Month 06'!O$42,'Month 07'!O$42,'Month 08'!O$42,'Month 09'!O$42,'Month 10'!O$42,'Month 11'!O$42,'Month 12'!O$42))</f>
        <v>138</v>
      </c>
      <c r="G18" s="22">
        <f t="shared" si="1"/>
        <v>562</v>
      </c>
      <c r="H18" s="23">
        <f t="shared" si="2"/>
        <v>0.19714285714285715</v>
      </c>
    </row>
    <row r="19" spans="1:8">
      <c r="A19" s="19" t="s">
        <v>87</v>
      </c>
      <c r="B19" s="19" t="s">
        <v>84</v>
      </c>
      <c r="C19" s="19" t="s">
        <v>85</v>
      </c>
      <c r="D19" s="21">
        <v>400</v>
      </c>
      <c r="E19" s="22">
        <f t="shared" si="0"/>
        <v>400</v>
      </c>
      <c r="F19" s="22">
        <f>IF(A19="","",SUM('Month 01'!P$42,'Month 02'!P$42,'Month 03'!P$42,'Month 04'!P$42,'Month 05'!P$42,'Month 06'!P$42,'Month 07'!P$42,'Month 08'!P$42,'Month 09'!P$42,'Month 10'!P$42,'Month 11'!P$42,'Month 12'!P$42))</f>
        <v>16.399999999999999</v>
      </c>
      <c r="G19" s="22">
        <f t="shared" si="1"/>
        <v>383.6</v>
      </c>
      <c r="H19" s="23">
        <f t="shared" si="2"/>
        <v>4.0999999999999995E-2</v>
      </c>
    </row>
    <row r="20" spans="1:8">
      <c r="A20" s="19" t="s">
        <v>88</v>
      </c>
      <c r="B20" s="19" t="s">
        <v>84</v>
      </c>
      <c r="C20" s="19" t="s">
        <v>85</v>
      </c>
      <c r="D20" s="21">
        <v>400</v>
      </c>
      <c r="E20" s="22">
        <f t="shared" si="0"/>
        <v>400</v>
      </c>
      <c r="F20" s="22">
        <f>IF(A20="","",SUM('Month 01'!Q$42,'Month 02'!Q$42,'Month 03'!Q$42,'Month 04'!Q$42,'Month 05'!Q$42,'Month 06'!Q$42,'Month 07'!Q$42,'Month 08'!Q$42,'Month 09'!Q$42,'Month 10'!Q$42,'Month 11'!Q$42,'Month 12'!Q$42))</f>
        <v>45</v>
      </c>
      <c r="G20" s="22">
        <f t="shared" si="1"/>
        <v>355</v>
      </c>
      <c r="H20" s="23">
        <f t="shared" si="2"/>
        <v>0.1125</v>
      </c>
    </row>
    <row r="21" spans="1:8">
      <c r="A21" s="19" t="s">
        <v>89</v>
      </c>
      <c r="B21" s="19" t="s">
        <v>84</v>
      </c>
      <c r="C21" s="19" t="s">
        <v>85</v>
      </c>
      <c r="D21" s="21">
        <v>600</v>
      </c>
      <c r="E21" s="22">
        <f t="shared" si="0"/>
        <v>600</v>
      </c>
      <c r="F21" s="22">
        <f>IF(A21="","",SUM('Month 01'!R$42,'Month 02'!R$42,'Month 03'!R$42,'Month 04'!R$42,'Month 05'!R$42,'Month 06'!R$42,'Month 07'!R$42,'Month 08'!R$42,'Month 09'!R$42,'Month 10'!R$42,'Month 11'!R$42,'Month 12'!R$42))</f>
        <v>0</v>
      </c>
      <c r="G21" s="22">
        <f t="shared" si="1"/>
        <v>600</v>
      </c>
      <c r="H21" s="23">
        <f t="shared" si="2"/>
        <v>0</v>
      </c>
    </row>
    <row r="22" spans="1:8">
      <c r="A22" s="19" t="s">
        <v>90</v>
      </c>
      <c r="B22" s="19" t="s">
        <v>84</v>
      </c>
      <c r="C22" s="19" t="s">
        <v>85</v>
      </c>
      <c r="D22" s="21">
        <v>600</v>
      </c>
      <c r="E22" s="22">
        <f t="shared" si="0"/>
        <v>600</v>
      </c>
      <c r="F22" s="22">
        <f>IF(A22="","",SUM('Month 01'!S$42,'Month 02'!S$42,'Month 03'!S$42,'Month 04'!S$42,'Month 05'!S$42,'Month 06'!S$42,'Month 07'!S$42,'Month 08'!S$42,'Month 09'!S$42,'Month 10'!S$42,'Month 11'!S$42,'Month 12'!S$42))</f>
        <v>0</v>
      </c>
      <c r="G22" s="22">
        <f t="shared" si="1"/>
        <v>600</v>
      </c>
      <c r="H22" s="23">
        <f t="shared" si="2"/>
        <v>0</v>
      </c>
    </row>
    <row r="23" spans="1:8">
      <c r="A23" s="19" t="s">
        <v>91</v>
      </c>
      <c r="B23" s="19" t="s">
        <v>84</v>
      </c>
      <c r="C23" s="19" t="s">
        <v>85</v>
      </c>
      <c r="D23" s="21">
        <v>600</v>
      </c>
      <c r="E23" s="22">
        <f t="shared" si="0"/>
        <v>600</v>
      </c>
      <c r="F23" s="22">
        <f>IF(A23="","",SUM('Month 01'!T$42,'Month 02'!T$42,'Month 03'!T$42,'Month 04'!T$42,'Month 05'!T$42,'Month 06'!T$42,'Month 07'!T$42,'Month 08'!T$42,'Month 09'!T$42,'Month 10'!T$42,'Month 11'!T$42,'Month 12'!T$42))</f>
        <v>0</v>
      </c>
      <c r="G23" s="22">
        <f t="shared" si="1"/>
        <v>600</v>
      </c>
      <c r="H23" s="23">
        <f t="shared" si="2"/>
        <v>0</v>
      </c>
    </row>
    <row r="24" spans="1:8">
      <c r="A24" s="19" t="s">
        <v>92</v>
      </c>
      <c r="B24" s="19" t="s">
        <v>84</v>
      </c>
      <c r="C24" s="19" t="s">
        <v>85</v>
      </c>
      <c r="D24" s="21">
        <v>500</v>
      </c>
      <c r="E24" s="22">
        <f t="shared" si="0"/>
        <v>500</v>
      </c>
      <c r="F24" s="22">
        <f>IF(A24="","",SUM('Month 01'!U$42,'Month 02'!U$42,'Month 03'!U$42,'Month 04'!U$42,'Month 05'!U$42,'Month 06'!U$42,'Month 07'!U$42,'Month 08'!U$42,'Month 09'!U$42,'Month 10'!U$42,'Month 11'!U$42,'Month 12'!U$42))</f>
        <v>0</v>
      </c>
      <c r="G24" s="22">
        <f t="shared" si="1"/>
        <v>500</v>
      </c>
      <c r="H24" s="23">
        <f t="shared" si="2"/>
        <v>0</v>
      </c>
    </row>
  </sheetData>
  <mergeCells count="2">
    <mergeCell ref="A1:H1"/>
    <mergeCell ref="A2:H2"/>
  </mergeCells>
  <conditionalFormatting sqref="G5:G24">
    <cfRule type="expression" dxfId="57" priority="4">
      <formula>G5&lt;0</formula>
    </cfRule>
  </conditionalFormatting>
  <conditionalFormatting sqref="H5:H24">
    <cfRule type="expression" dxfId="56" priority="1">
      <formula>H5&gt;1</formula>
    </cfRule>
    <cfRule type="expression" dxfId="55" priority="2">
      <formula>AND(H5&gt;=0.8,H5&lt;=1)</formula>
    </cfRule>
    <cfRule type="expression" dxfId="54" priority="3">
      <formula>AND(H5&lt;0.8,H5&gt;=0)</formula>
    </cfRule>
  </conditionalFormatting>
  <dataValidations count="2">
    <dataValidation type="list" sqref="B5:B24" xr:uid="{00000000-0002-0000-0100-000000000000}">
      <formula1>"Regular,Extra"</formula1>
    </dataValidation>
    <dataValidation type="list" sqref="C5:C24" xr:uid="{00000000-0002-0000-0100-000001000000}">
      <formula1>"Monthly,Whole period"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workbookViewId="0">
      <selection sqref="A1:J1"/>
    </sheetView>
  </sheetViews>
  <sheetFormatPr defaultRowHeight="14.25"/>
  <cols>
    <col min="1" max="1" width="24" customWidth="1"/>
    <col min="2" max="2" width="16" customWidth="1"/>
    <col min="3" max="5" width="17" customWidth="1"/>
    <col min="6" max="6" width="34" customWidth="1"/>
    <col min="8" max="8" width="22" customWidth="1"/>
    <col min="9" max="9" width="18" customWidth="1"/>
    <col min="10" max="10" width="8" customWidth="1"/>
  </cols>
  <sheetData>
    <row r="1" spans="1:10" ht="30" customHeight="1">
      <c r="A1" s="42" t="s">
        <v>93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>
      <c r="A2" s="43" t="s">
        <v>94</v>
      </c>
      <c r="B2" s="43"/>
      <c r="C2" s="43"/>
      <c r="D2" s="43"/>
      <c r="E2" s="43"/>
      <c r="F2" s="43"/>
      <c r="G2" s="43"/>
      <c r="H2" s="43"/>
      <c r="I2" s="43"/>
      <c r="J2" s="43"/>
    </row>
    <row r="4" spans="1:10" ht="15">
      <c r="A4" s="35" t="s">
        <v>95</v>
      </c>
      <c r="B4" s="35" t="s">
        <v>96</v>
      </c>
      <c r="C4" s="35" t="s">
        <v>97</v>
      </c>
      <c r="D4" s="35" t="s">
        <v>98</v>
      </c>
      <c r="E4" s="35" t="s">
        <v>99</v>
      </c>
      <c r="F4" s="35" t="s">
        <v>100</v>
      </c>
      <c r="H4" s="40" t="s">
        <v>101</v>
      </c>
      <c r="I4" s="40"/>
      <c r="J4" s="40"/>
    </row>
    <row r="5" spans="1:10">
      <c r="A5" s="3" t="s">
        <v>102</v>
      </c>
      <c r="B5" s="3" t="s">
        <v>103</v>
      </c>
      <c r="C5" s="29">
        <v>2000</v>
      </c>
      <c r="D5" s="29">
        <v>4100</v>
      </c>
      <c r="E5" s="29">
        <v>0</v>
      </c>
      <c r="F5" s="3" t="s">
        <v>104</v>
      </c>
      <c r="H5" s="20" t="s">
        <v>105</v>
      </c>
      <c r="I5" s="22">
        <f>SUM(C5:C19)</f>
        <v>5000</v>
      </c>
    </row>
    <row r="6" spans="1:10">
      <c r="A6" s="3" t="s">
        <v>106</v>
      </c>
      <c r="B6" s="3" t="s">
        <v>103</v>
      </c>
      <c r="C6" s="29">
        <v>3000</v>
      </c>
      <c r="D6" s="29">
        <f>I9-D5-D7-D8-D9</f>
        <v>4453.2700000000004</v>
      </c>
      <c r="E6" s="29">
        <v>0</v>
      </c>
      <c r="F6" s="3" t="s">
        <v>107</v>
      </c>
      <c r="H6" s="20" t="s">
        <v>108</v>
      </c>
      <c r="I6" s="22">
        <f>DASHBOARD!B21</f>
        <v>6400</v>
      </c>
    </row>
    <row r="7" spans="1:10">
      <c r="A7" s="3" t="s">
        <v>109</v>
      </c>
      <c r="B7" s="3" t="s">
        <v>109</v>
      </c>
      <c r="C7" s="29">
        <v>0</v>
      </c>
      <c r="D7" s="29">
        <v>0</v>
      </c>
      <c r="E7" s="29">
        <v>0</v>
      </c>
      <c r="F7" s="3" t="s">
        <v>110</v>
      </c>
      <c r="H7" s="20" t="s">
        <v>111</v>
      </c>
      <c r="I7" s="22">
        <f>DASHBOARD!B24</f>
        <v>2846.7300000000005</v>
      </c>
    </row>
    <row r="8" spans="1:10">
      <c r="A8" s="3" t="s">
        <v>112</v>
      </c>
      <c r="B8" s="3" t="s">
        <v>112</v>
      </c>
      <c r="C8" s="29">
        <v>0</v>
      </c>
      <c r="D8" s="29">
        <v>0</v>
      </c>
      <c r="E8" s="29">
        <v>0</v>
      </c>
      <c r="F8" s="3"/>
      <c r="H8" s="20" t="s">
        <v>113</v>
      </c>
      <c r="I8" s="22">
        <f>SUM(E5:E19)</f>
        <v>0</v>
      </c>
    </row>
    <row r="9" spans="1:10" ht="15">
      <c r="A9" s="3" t="s">
        <v>114</v>
      </c>
      <c r="B9" s="3" t="s">
        <v>115</v>
      </c>
      <c r="C9" s="29">
        <v>0</v>
      </c>
      <c r="D9" s="29">
        <v>0</v>
      </c>
      <c r="E9" s="29">
        <v>0</v>
      </c>
      <c r="F9" s="3" t="s">
        <v>116</v>
      </c>
      <c r="H9" s="31" t="s">
        <v>117</v>
      </c>
      <c r="I9" s="32">
        <f>I5+I6-I7+I8</f>
        <v>8553.27</v>
      </c>
    </row>
    <row r="10" spans="1:10" ht="15">
      <c r="A10" s="3"/>
      <c r="B10" s="3"/>
      <c r="C10" s="29"/>
      <c r="D10" s="29"/>
      <c r="E10" s="29"/>
      <c r="F10" s="3"/>
      <c r="H10" s="31" t="s">
        <v>118</v>
      </c>
      <c r="I10" s="32">
        <f>SUM(D5:D19)</f>
        <v>8553.27</v>
      </c>
    </row>
    <row r="11" spans="1:10" ht="15">
      <c r="A11" s="3"/>
      <c r="B11" s="3"/>
      <c r="C11" s="29"/>
      <c r="D11" s="29"/>
      <c r="E11" s="29"/>
      <c r="F11" s="3"/>
      <c r="H11" s="31" t="s">
        <v>119</v>
      </c>
      <c r="I11" s="32">
        <f>I10-I9</f>
        <v>0</v>
      </c>
    </row>
    <row r="12" spans="1:10">
      <c r="A12" s="3"/>
      <c r="B12" s="3"/>
      <c r="C12" s="29"/>
      <c r="D12" s="29"/>
      <c r="E12" s="29"/>
      <c r="F12" s="3"/>
    </row>
    <row r="13" spans="1:10" ht="15">
      <c r="A13" s="3"/>
      <c r="B13" s="3"/>
      <c r="C13" s="29"/>
      <c r="D13" s="29"/>
      <c r="E13" s="29"/>
      <c r="F13" s="3"/>
      <c r="H13" s="15" t="s">
        <v>120</v>
      </c>
      <c r="I13" s="15" t="str">
        <f>IF(ABS(I11)&lt;0.01,"✓ In balance","Check the difference")</f>
        <v>✓ In balance</v>
      </c>
    </row>
    <row r="14" spans="1:10">
      <c r="A14" s="3"/>
      <c r="B14" s="3"/>
      <c r="C14" s="29"/>
      <c r="D14" s="29"/>
      <c r="E14" s="29"/>
      <c r="F14" s="3"/>
    </row>
    <row r="15" spans="1:10">
      <c r="A15" s="3"/>
      <c r="B15" s="3"/>
      <c r="C15" s="29"/>
      <c r="D15" s="29"/>
      <c r="E15" s="29"/>
      <c r="F15" s="3"/>
      <c r="H15" s="44" t="s">
        <v>121</v>
      </c>
      <c r="I15" s="44"/>
      <c r="J15" s="44"/>
    </row>
    <row r="16" spans="1:10">
      <c r="A16" s="3"/>
      <c r="B16" s="3"/>
      <c r="C16" s="29"/>
      <c r="D16" s="29"/>
      <c r="E16" s="29"/>
      <c r="F16" s="3"/>
      <c r="H16" s="44"/>
      <c r="I16" s="44"/>
      <c r="J16" s="44"/>
    </row>
    <row r="17" spans="1:10">
      <c r="A17" s="3"/>
      <c r="B17" s="3"/>
      <c r="C17" s="29"/>
      <c r="D17" s="29"/>
      <c r="E17" s="29"/>
      <c r="F17" s="3"/>
      <c r="H17" s="44"/>
      <c r="I17" s="44"/>
      <c r="J17" s="44"/>
    </row>
    <row r="18" spans="1:10">
      <c r="A18" s="3"/>
      <c r="B18" s="3"/>
      <c r="C18" s="29"/>
      <c r="D18" s="29"/>
      <c r="E18" s="29"/>
      <c r="F18" s="3"/>
      <c r="H18" s="44"/>
      <c r="I18" s="44"/>
      <c r="J18" s="44"/>
    </row>
    <row r="19" spans="1:10">
      <c r="A19" s="3"/>
      <c r="B19" s="3"/>
      <c r="C19" s="29"/>
      <c r="D19" s="29"/>
      <c r="E19" s="29"/>
      <c r="F19" s="3"/>
    </row>
  </sheetData>
  <mergeCells count="4">
    <mergeCell ref="A1:J1"/>
    <mergeCell ref="A2:J2"/>
    <mergeCell ref="H4:J4"/>
    <mergeCell ref="H15:J18"/>
  </mergeCells>
  <conditionalFormatting sqref="I11">
    <cfRule type="expression" dxfId="53" priority="1">
      <formula>ABS(I11)&lt;0.01</formula>
    </cfRule>
    <cfRule type="expression" dxfId="52" priority="2">
      <formula>ABS(I11)&gt;=0.01</formula>
    </cfRule>
  </conditionalFormatting>
  <dataValidations count="1">
    <dataValidation type="list" sqref="B5:B19" xr:uid="{00000000-0002-0000-0200-000000000000}">
      <formula1>"Bank,Cash,Credit card,Investment,Other"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activeCell="E21" sqref="E21"/>
    </sheetView>
  </sheetViews>
  <sheetFormatPr defaultRowHeight="14.25"/>
  <cols>
    <col min="1" max="1" width="15" customWidth="1"/>
    <col min="2" max="3" width="16" customWidth="1"/>
    <col min="4" max="5" width="18" customWidth="1"/>
    <col min="6" max="6" width="16" customWidth="1"/>
  </cols>
  <sheetData>
    <row r="1" spans="1:10" ht="30" customHeight="1">
      <c r="A1" s="42" t="s">
        <v>122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>
      <c r="A2" s="43" t="s">
        <v>123</v>
      </c>
      <c r="B2" s="43"/>
      <c r="C2" s="43"/>
      <c r="D2" s="43"/>
      <c r="E2" s="43"/>
      <c r="F2" s="43"/>
      <c r="G2" s="43"/>
      <c r="H2" s="43"/>
      <c r="I2" s="43"/>
      <c r="J2" s="43"/>
    </row>
    <row r="4" spans="1:10" ht="15">
      <c r="A4" s="34" t="s">
        <v>124</v>
      </c>
      <c r="B4" s="34" t="s">
        <v>125</v>
      </c>
      <c r="C4" s="34" t="s">
        <v>71</v>
      </c>
      <c r="D4" s="34" t="s">
        <v>84</v>
      </c>
      <c r="E4" s="34" t="s">
        <v>126</v>
      </c>
      <c r="F4" s="34" t="s">
        <v>127</v>
      </c>
    </row>
    <row r="5" spans="1:10">
      <c r="A5" s="37">
        <f>'Month 01'!B4</f>
        <v>46023</v>
      </c>
      <c r="B5" s="36">
        <f>'Month 01'!D4</f>
        <v>3200</v>
      </c>
      <c r="C5" s="36">
        <f>'Month 01'!H4</f>
        <v>1174.8399999999999</v>
      </c>
      <c r="D5" s="36">
        <f>'Month 01'!J4</f>
        <v>310.39999999999998</v>
      </c>
      <c r="E5" s="36">
        <f>'Month 01'!F4</f>
        <v>1485.2400000000002</v>
      </c>
      <c r="F5" s="36">
        <f>'Month 01'!L4</f>
        <v>1714.7599999999998</v>
      </c>
    </row>
    <row r="6" spans="1:10">
      <c r="A6" s="37">
        <f>'Month 02'!B4</f>
        <v>46054</v>
      </c>
      <c r="B6" s="36">
        <f>'Month 02'!D4</f>
        <v>3200</v>
      </c>
      <c r="C6" s="36">
        <f>'Month 02'!H4</f>
        <v>1292.49</v>
      </c>
      <c r="D6" s="36">
        <f>'Month 02'!J4</f>
        <v>69</v>
      </c>
      <c r="E6" s="36">
        <f>'Month 02'!F4</f>
        <v>1361.49</v>
      </c>
      <c r="F6" s="36">
        <f>'Month 02'!L4</f>
        <v>1838.51</v>
      </c>
    </row>
    <row r="7" spans="1:10">
      <c r="A7" s="37">
        <f>'Month 03'!B4</f>
        <v>46082</v>
      </c>
      <c r="B7" s="36">
        <f>'Month 03'!D4</f>
        <v>0</v>
      </c>
      <c r="C7" s="36">
        <f>'Month 03'!H4</f>
        <v>0</v>
      </c>
      <c r="D7" s="36">
        <f>'Month 03'!J4</f>
        <v>0</v>
      </c>
      <c r="E7" s="36">
        <f>'Month 03'!F4</f>
        <v>0</v>
      </c>
      <c r="F7" s="36">
        <f>'Month 03'!L4</f>
        <v>0</v>
      </c>
    </row>
    <row r="8" spans="1:10">
      <c r="A8" s="37">
        <f>'Month 04'!B4</f>
        <v>46113</v>
      </c>
      <c r="B8" s="36">
        <f>'Month 04'!D4</f>
        <v>0</v>
      </c>
      <c r="C8" s="36">
        <f>'Month 04'!H4</f>
        <v>0</v>
      </c>
      <c r="D8" s="36">
        <f>'Month 04'!J4</f>
        <v>0</v>
      </c>
      <c r="E8" s="36">
        <f>'Month 04'!F4</f>
        <v>0</v>
      </c>
      <c r="F8" s="36">
        <f>'Month 04'!L4</f>
        <v>0</v>
      </c>
    </row>
    <row r="9" spans="1:10">
      <c r="A9" s="37">
        <f>'Month 05'!B4</f>
        <v>46143</v>
      </c>
      <c r="B9" s="36">
        <f>'Month 05'!D4</f>
        <v>0</v>
      </c>
      <c r="C9" s="36">
        <f>'Month 05'!H4</f>
        <v>0</v>
      </c>
      <c r="D9" s="36">
        <f>'Month 05'!J4</f>
        <v>0</v>
      </c>
      <c r="E9" s="36">
        <f>'Month 05'!F4</f>
        <v>0</v>
      </c>
      <c r="F9" s="36">
        <f>'Month 05'!L4</f>
        <v>0</v>
      </c>
    </row>
    <row r="10" spans="1:10">
      <c r="A10" s="37">
        <f>'Month 06'!B4</f>
        <v>46174</v>
      </c>
      <c r="B10" s="36">
        <f>'Month 06'!D4</f>
        <v>0</v>
      </c>
      <c r="C10" s="36">
        <f>'Month 06'!H4</f>
        <v>0</v>
      </c>
      <c r="D10" s="36">
        <f>'Month 06'!J4</f>
        <v>0</v>
      </c>
      <c r="E10" s="36">
        <f>'Month 06'!F4</f>
        <v>0</v>
      </c>
      <c r="F10" s="36">
        <f>'Month 06'!L4</f>
        <v>0</v>
      </c>
    </row>
    <row r="11" spans="1:10">
      <c r="A11" s="37">
        <f>'Month 07'!B4</f>
        <v>46204</v>
      </c>
      <c r="B11" s="36">
        <f>'Month 07'!D4</f>
        <v>0</v>
      </c>
      <c r="C11" s="36">
        <f>'Month 07'!H4</f>
        <v>0</v>
      </c>
      <c r="D11" s="36">
        <f>'Month 07'!J4</f>
        <v>0</v>
      </c>
      <c r="E11" s="36">
        <f>'Month 07'!F4</f>
        <v>0</v>
      </c>
      <c r="F11" s="36">
        <f>'Month 07'!L4</f>
        <v>0</v>
      </c>
    </row>
    <row r="12" spans="1:10">
      <c r="A12" s="37">
        <f>'Month 08'!B4</f>
        <v>46235</v>
      </c>
      <c r="B12" s="36">
        <f>'Month 08'!D4</f>
        <v>0</v>
      </c>
      <c r="C12" s="36">
        <f>'Month 08'!H4</f>
        <v>0</v>
      </c>
      <c r="D12" s="36">
        <f>'Month 08'!J4</f>
        <v>0</v>
      </c>
      <c r="E12" s="36">
        <f>'Month 08'!F4</f>
        <v>0</v>
      </c>
      <c r="F12" s="36">
        <f>'Month 08'!L4</f>
        <v>0</v>
      </c>
    </row>
    <row r="13" spans="1:10">
      <c r="A13" s="37">
        <f>'Month 09'!B4</f>
        <v>46266</v>
      </c>
      <c r="B13" s="36">
        <f>'Month 09'!D4</f>
        <v>0</v>
      </c>
      <c r="C13" s="36">
        <f>'Month 09'!H4</f>
        <v>0</v>
      </c>
      <c r="D13" s="36">
        <f>'Month 09'!J4</f>
        <v>0</v>
      </c>
      <c r="E13" s="36">
        <f>'Month 09'!F4</f>
        <v>0</v>
      </c>
      <c r="F13" s="36">
        <f>'Month 09'!L4</f>
        <v>0</v>
      </c>
    </row>
    <row r="14" spans="1:10">
      <c r="A14" s="37">
        <f>'Month 10'!B4</f>
        <v>46296</v>
      </c>
      <c r="B14" s="36">
        <f>'Month 10'!D4</f>
        <v>0</v>
      </c>
      <c r="C14" s="36">
        <f>'Month 10'!H4</f>
        <v>0</v>
      </c>
      <c r="D14" s="36">
        <f>'Month 10'!J4</f>
        <v>0</v>
      </c>
      <c r="E14" s="36">
        <f>'Month 10'!F4</f>
        <v>0</v>
      </c>
      <c r="F14" s="36">
        <f>'Month 10'!L4</f>
        <v>0</v>
      </c>
    </row>
    <row r="15" spans="1:10">
      <c r="A15" s="37">
        <f>'Month 11'!B4</f>
        <v>46327</v>
      </c>
      <c r="B15" s="36">
        <f>'Month 11'!D4</f>
        <v>0</v>
      </c>
      <c r="C15" s="36">
        <f>'Month 11'!H4</f>
        <v>0</v>
      </c>
      <c r="D15" s="36">
        <f>'Month 11'!J4</f>
        <v>0</v>
      </c>
      <c r="E15" s="36">
        <f>'Month 11'!F4</f>
        <v>0</v>
      </c>
      <c r="F15" s="36">
        <f>'Month 11'!L4</f>
        <v>0</v>
      </c>
    </row>
    <row r="16" spans="1:10">
      <c r="A16" s="37">
        <f>'Month 12'!B4</f>
        <v>46357</v>
      </c>
      <c r="B16" s="36">
        <f>'Month 12'!D4</f>
        <v>0</v>
      </c>
      <c r="C16" s="36">
        <f>'Month 12'!H4</f>
        <v>0</v>
      </c>
      <c r="D16" s="36">
        <f>'Month 12'!J4</f>
        <v>0</v>
      </c>
      <c r="E16" s="36">
        <f>'Month 12'!F4</f>
        <v>0</v>
      </c>
      <c r="F16" s="36">
        <f>'Month 12'!L4</f>
        <v>0</v>
      </c>
    </row>
    <row r="19" spans="1:6" ht="15">
      <c r="A19" s="40" t="s">
        <v>128</v>
      </c>
      <c r="B19" s="40"/>
      <c r="C19" s="40"/>
      <c r="D19" s="40"/>
      <c r="E19" s="40"/>
      <c r="F19" s="40"/>
    </row>
    <row r="21" spans="1:6" ht="15">
      <c r="A21" s="31" t="s">
        <v>125</v>
      </c>
      <c r="B21" s="22">
        <f>SUM(B5:B16)</f>
        <v>6400</v>
      </c>
      <c r="D21" s="2" t="s">
        <v>129</v>
      </c>
      <c r="E21" s="1" t="str">
        <f>ACCOUNTS!I13</f>
        <v>✓ In balance</v>
      </c>
    </row>
    <row r="22" spans="1:6" ht="15">
      <c r="A22" s="31" t="s">
        <v>130</v>
      </c>
      <c r="B22" s="22">
        <f>SUM(C5:C16)</f>
        <v>2467.33</v>
      </c>
      <c r="D22" s="2" t="s">
        <v>131</v>
      </c>
      <c r="E22" s="38">
        <f>ACCOUNTS!I9</f>
        <v>8553.27</v>
      </c>
    </row>
    <row r="23" spans="1:6" ht="15">
      <c r="A23" s="31" t="s">
        <v>132</v>
      </c>
      <c r="B23" s="22">
        <f>SUM(D5:D16)</f>
        <v>379.4</v>
      </c>
      <c r="D23" s="2" t="s">
        <v>133</v>
      </c>
      <c r="E23" s="38">
        <f>ACCOUNTS!I10</f>
        <v>8553.27</v>
      </c>
    </row>
    <row r="24" spans="1:6" ht="15">
      <c r="A24" s="31" t="s">
        <v>134</v>
      </c>
      <c r="B24" s="22">
        <f>SUM(E5:E16)</f>
        <v>2846.7300000000005</v>
      </c>
      <c r="D24" s="2" t="s">
        <v>119</v>
      </c>
      <c r="E24" s="38">
        <f>ACCOUNTS!I11</f>
        <v>0</v>
      </c>
    </row>
    <row r="25" spans="1:6" ht="15">
      <c r="A25" s="31" t="s">
        <v>135</v>
      </c>
      <c r="B25" s="22">
        <f>B21-B24</f>
        <v>3553.2699999999995</v>
      </c>
    </row>
    <row r="26" spans="1:6" ht="15">
      <c r="A26" s="31" t="s">
        <v>105</v>
      </c>
      <c r="B26" s="22">
        <f>ACCOUNTS!I5</f>
        <v>5000</v>
      </c>
    </row>
    <row r="27" spans="1:6" ht="15">
      <c r="A27" s="31" t="s">
        <v>136</v>
      </c>
      <c r="B27" s="22">
        <f>ACCOUNTS!I10</f>
        <v>8553.27</v>
      </c>
    </row>
  </sheetData>
  <mergeCells count="3">
    <mergeCell ref="A1:J1"/>
    <mergeCell ref="A2:J2"/>
    <mergeCell ref="A19:F19"/>
  </mergeCells>
  <conditionalFormatting sqref="E24">
    <cfRule type="expression" dxfId="51" priority="3">
      <formula>ABS(E24)&lt;0.01</formula>
    </cfRule>
    <cfRule type="expression" dxfId="50" priority="4">
      <formula>ABS(E24)&gt;=0.01</formula>
    </cfRule>
  </conditionalFormatting>
  <conditionalFormatting sqref="F5:F16">
    <cfRule type="expression" dxfId="49" priority="1">
      <formula>F5&lt;0</formula>
    </cfRule>
    <cfRule type="expression" dxfId="48" priority="2">
      <formula>F5&gt;=0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2"/>
  <sheetViews>
    <sheetView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HERE'!$B$6,0)</f>
        <v>46023</v>
      </c>
      <c r="C4" s="8" t="s">
        <v>125</v>
      </c>
      <c r="D4" s="25">
        <v>3200</v>
      </c>
      <c r="E4" s="8" t="s">
        <v>126</v>
      </c>
      <c r="F4" s="26">
        <f>SUM(V10:V40)</f>
        <v>1485.2400000000002</v>
      </c>
      <c r="G4" s="26" t="s">
        <v>71</v>
      </c>
      <c r="H4" s="26">
        <f>SUMIF(B9:U9,"Regular",B42:U42)</f>
        <v>1174.8399999999999</v>
      </c>
      <c r="I4" s="26" t="s">
        <v>84</v>
      </c>
      <c r="J4" s="26">
        <f>SUMIF(B9:U9,"Extra",B42:U42)</f>
        <v>310.39999999999998</v>
      </c>
      <c r="K4" s="26" t="s">
        <v>127</v>
      </c>
      <c r="L4" s="26">
        <f>D4-F4</f>
        <v>1714.7599999999998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46023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46024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46025</v>
      </c>
      <c r="B12" s="30">
        <v>950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950</v>
      </c>
    </row>
    <row r="13" spans="1:22" ht="15">
      <c r="A13" s="28">
        <f t="shared" si="0"/>
        <v>46026</v>
      </c>
      <c r="B13" s="30"/>
      <c r="C13" s="30"/>
      <c r="D13" s="30">
        <v>42.15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42.15</v>
      </c>
    </row>
    <row r="14" spans="1:22" ht="15">
      <c r="A14" s="28">
        <f t="shared" si="0"/>
        <v>46027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46028</v>
      </c>
      <c r="B15" s="30"/>
      <c r="C15" s="30"/>
      <c r="D15" s="30"/>
      <c r="E15" s="30">
        <v>8.6</v>
      </c>
      <c r="F15" s="30">
        <v>3.4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12</v>
      </c>
    </row>
    <row r="16" spans="1:22" ht="15">
      <c r="A16" s="28">
        <f t="shared" si="0"/>
        <v>46029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46030</v>
      </c>
      <c r="B17" s="30"/>
      <c r="C17" s="30">
        <v>52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52</v>
      </c>
    </row>
    <row r="18" spans="1:22" ht="15">
      <c r="A18" s="28">
        <f t="shared" si="0"/>
        <v>46031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46032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46033</v>
      </c>
      <c r="B20" s="30"/>
      <c r="C20" s="30"/>
      <c r="D20" s="30"/>
      <c r="E20" s="30"/>
      <c r="F20" s="30"/>
      <c r="G20" s="30"/>
      <c r="H20" s="30"/>
      <c r="I20" s="30">
        <v>10.99</v>
      </c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10.99</v>
      </c>
    </row>
    <row r="21" spans="1:22" ht="15">
      <c r="A21" s="28">
        <f t="shared" si="0"/>
        <v>46034</v>
      </c>
      <c r="B21" s="30"/>
      <c r="C21" s="30"/>
      <c r="D21" s="30">
        <v>61.2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61.2</v>
      </c>
    </row>
    <row r="22" spans="1:22" ht="15">
      <c r="A22" s="28">
        <f t="shared" si="0"/>
        <v>46035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46036</v>
      </c>
      <c r="B23" s="30"/>
      <c r="C23" s="30"/>
      <c r="D23" s="30"/>
      <c r="E23" s="30"/>
      <c r="F23" s="30"/>
      <c r="G23" s="30">
        <v>24.5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24.5</v>
      </c>
    </row>
    <row r="24" spans="1:22" ht="15">
      <c r="A24" s="28">
        <f t="shared" si="0"/>
        <v>46037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>
        <v>69</v>
      </c>
      <c r="P24" s="30"/>
      <c r="Q24" s="30"/>
      <c r="R24" s="30"/>
      <c r="S24" s="30"/>
      <c r="T24" s="30"/>
      <c r="U24" s="30"/>
      <c r="V24" s="32">
        <f t="shared" si="1"/>
        <v>69</v>
      </c>
    </row>
    <row r="25" spans="1:22" ht="15">
      <c r="A25" s="28">
        <f t="shared" si="0"/>
        <v>46038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46039</v>
      </c>
      <c r="B26" s="30"/>
      <c r="C26" s="30"/>
      <c r="D26" s="30"/>
      <c r="E26" s="30"/>
      <c r="F26" s="30"/>
      <c r="G26" s="30"/>
      <c r="H26" s="30">
        <v>22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22</v>
      </c>
    </row>
    <row r="27" spans="1:22" ht="15">
      <c r="A27" s="28">
        <f t="shared" si="0"/>
        <v>46040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>
        <v>180</v>
      </c>
      <c r="O27" s="30"/>
      <c r="P27" s="30"/>
      <c r="Q27" s="30"/>
      <c r="R27" s="30"/>
      <c r="S27" s="30"/>
      <c r="T27" s="30"/>
      <c r="U27" s="30"/>
      <c r="V27" s="32">
        <f t="shared" si="1"/>
        <v>180</v>
      </c>
    </row>
    <row r="28" spans="1:22" ht="15">
      <c r="A28" s="28">
        <f t="shared" si="0"/>
        <v>46041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46042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46043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46044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46045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>
        <v>45</v>
      </c>
      <c r="R32" s="30"/>
      <c r="S32" s="30"/>
      <c r="T32" s="30"/>
      <c r="U32" s="30"/>
      <c r="V32" s="32">
        <f t="shared" si="1"/>
        <v>45</v>
      </c>
    </row>
    <row r="33" spans="1:22" ht="15">
      <c r="A33" s="28">
        <f t="shared" si="0"/>
        <v>46046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46047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46048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46049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>
        <v>16.399999999999999</v>
      </c>
      <c r="Q36" s="30"/>
      <c r="R36" s="30"/>
      <c r="S36" s="30"/>
      <c r="T36" s="30"/>
      <c r="U36" s="30"/>
      <c r="V36" s="32">
        <f t="shared" si="1"/>
        <v>16.399999999999999</v>
      </c>
    </row>
    <row r="37" spans="1:22" ht="15">
      <c r="A37" s="28">
        <f t="shared" si="0"/>
        <v>46050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46051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46052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46053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950</v>
      </c>
      <c r="C42" s="33">
        <f t="shared" si="2"/>
        <v>52</v>
      </c>
      <c r="D42" s="33">
        <f t="shared" si="2"/>
        <v>103.35</v>
      </c>
      <c r="E42" s="33">
        <f t="shared" si="2"/>
        <v>8.6</v>
      </c>
      <c r="F42" s="33">
        <f t="shared" si="2"/>
        <v>3.4</v>
      </c>
      <c r="G42" s="33">
        <f t="shared" si="2"/>
        <v>24.5</v>
      </c>
      <c r="H42" s="33">
        <f t="shared" si="2"/>
        <v>22</v>
      </c>
      <c r="I42" s="33">
        <f t="shared" si="2"/>
        <v>10.99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180</v>
      </c>
      <c r="O42" s="33">
        <f t="shared" si="2"/>
        <v>69</v>
      </c>
      <c r="P42" s="33">
        <f t="shared" si="2"/>
        <v>16.399999999999999</v>
      </c>
      <c r="Q42" s="33">
        <f t="shared" si="2"/>
        <v>45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1485.2400000000002</v>
      </c>
    </row>
  </sheetData>
  <mergeCells count="2">
    <mergeCell ref="A1:V1"/>
    <mergeCell ref="A2:V2"/>
  </mergeCells>
  <conditionalFormatting sqref="B8:U9">
    <cfRule type="expression" dxfId="47" priority="1">
      <formula>B$9="Regular"</formula>
    </cfRule>
    <cfRule type="expression" dxfId="46" priority="2">
      <formula>B$9="Extra"</formula>
    </cfRule>
  </conditionalFormatting>
  <conditionalFormatting sqref="B10:U40">
    <cfRule type="expression" dxfId="45" priority="3">
      <formula>AND(B10&lt;&gt;"",B$9="Regular")</formula>
    </cfRule>
    <cfRule type="expression" dxfId="44" priority="4">
      <formula>AND(B10&lt;&gt;"",B$9="Extra")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2"/>
  <sheetViews>
    <sheetView zoomScale="85" zoomScaleNormal="85" workbookViewId="0">
      <selection sqref="A1:V1"/>
    </sheetView>
  </sheetViews>
  <sheetFormatPr defaultRowHeight="14.25"/>
  <cols>
    <col min="1" max="1" width="11" customWidth="1"/>
    <col min="2" max="2" width="13.375" bestFit="1" customWidth="1"/>
    <col min="3" max="21" width="12" customWidth="1"/>
    <col min="22" max="22" width="15" customWidth="1"/>
  </cols>
  <sheetData>
    <row r="1" spans="1:22" ht="30" customHeight="1">
      <c r="A1" s="42" t="s">
        <v>142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HERE'!$B$6,1)</f>
        <v>46054</v>
      </c>
      <c r="C4" s="8" t="s">
        <v>125</v>
      </c>
      <c r="D4" s="25">
        <v>3200</v>
      </c>
      <c r="E4" s="8" t="s">
        <v>126</v>
      </c>
      <c r="F4" s="26">
        <f>SUM(V10:V40)</f>
        <v>1361.49</v>
      </c>
      <c r="G4" s="26" t="s">
        <v>71</v>
      </c>
      <c r="H4" s="26">
        <f>SUMIF(B9:U9,"Regular",B42:U42)</f>
        <v>1292.49</v>
      </c>
      <c r="I4" s="26" t="s">
        <v>84</v>
      </c>
      <c r="J4" s="26">
        <f>SUMIF(B9:U9,"Extra",B42:U42)</f>
        <v>69</v>
      </c>
      <c r="K4" s="26" t="s">
        <v>127</v>
      </c>
      <c r="L4" s="26">
        <f>D4-F4</f>
        <v>1838.51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46054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46055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46056</v>
      </c>
      <c r="B12" s="30">
        <v>950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950</v>
      </c>
    </row>
    <row r="13" spans="1:22" ht="15">
      <c r="A13" s="28">
        <f t="shared" si="0"/>
        <v>46057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46058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46059</v>
      </c>
      <c r="B15" s="30"/>
      <c r="C15" s="30">
        <v>52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52</v>
      </c>
    </row>
    <row r="16" spans="1:22" ht="15">
      <c r="A16" s="28">
        <f t="shared" si="0"/>
        <v>46060</v>
      </c>
      <c r="B16" s="30"/>
      <c r="C16" s="30"/>
      <c r="D16" s="30">
        <v>54.2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54.2</v>
      </c>
    </row>
    <row r="17" spans="1:22" ht="15">
      <c r="A17" s="28">
        <f t="shared" si="0"/>
        <v>46061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46062</v>
      </c>
      <c r="B18" s="30"/>
      <c r="C18" s="30"/>
      <c r="D18" s="30"/>
      <c r="E18" s="30">
        <v>8.6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8.6</v>
      </c>
    </row>
    <row r="19" spans="1:22" ht="15">
      <c r="A19" s="28">
        <f t="shared" si="0"/>
        <v>46063</v>
      </c>
      <c r="B19" s="30"/>
      <c r="C19" s="30"/>
      <c r="D19" s="30"/>
      <c r="E19" s="30"/>
      <c r="F19" s="30">
        <v>7.5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7.5</v>
      </c>
    </row>
    <row r="20" spans="1:22" ht="15">
      <c r="A20" s="28">
        <f t="shared" si="0"/>
        <v>46064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46065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46066</v>
      </c>
      <c r="B22" s="30"/>
      <c r="C22" s="30"/>
      <c r="D22" s="30">
        <v>83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83</v>
      </c>
    </row>
    <row r="23" spans="1:22" ht="15">
      <c r="A23" s="28">
        <f t="shared" si="0"/>
        <v>46067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46068</v>
      </c>
      <c r="B24" s="30"/>
      <c r="C24" s="30"/>
      <c r="D24" s="30"/>
      <c r="E24" s="30"/>
      <c r="F24" s="30"/>
      <c r="G24" s="30">
        <v>22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22</v>
      </c>
    </row>
    <row r="25" spans="1:22" ht="15">
      <c r="A25" s="28">
        <f t="shared" si="0"/>
        <v>46069</v>
      </c>
      <c r="B25" s="30"/>
      <c r="C25" s="30"/>
      <c r="D25" s="30"/>
      <c r="E25" s="30"/>
      <c r="F25" s="30"/>
      <c r="G25" s="30"/>
      <c r="H25" s="30"/>
      <c r="I25" s="30">
        <v>10.99</v>
      </c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10.99</v>
      </c>
    </row>
    <row r="26" spans="1:22" ht="15">
      <c r="A26" s="28">
        <f t="shared" si="0"/>
        <v>46070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46071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46072</v>
      </c>
      <c r="B28" s="30"/>
      <c r="C28" s="30"/>
      <c r="D28" s="30">
        <v>86.2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86.2</v>
      </c>
    </row>
    <row r="29" spans="1:22" ht="15">
      <c r="A29" s="28">
        <f t="shared" si="0"/>
        <v>46073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46074</v>
      </c>
      <c r="B30" s="30"/>
      <c r="C30" s="30"/>
      <c r="D30" s="30"/>
      <c r="E30" s="30"/>
      <c r="F30" s="30"/>
      <c r="G30" s="30"/>
      <c r="H30" s="30">
        <v>18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18</v>
      </c>
    </row>
    <row r="31" spans="1:22" ht="15">
      <c r="A31" s="28">
        <f t="shared" si="0"/>
        <v>46075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>
        <v>69</v>
      </c>
      <c r="P31" s="30"/>
      <c r="Q31" s="30"/>
      <c r="R31" s="30"/>
      <c r="S31" s="30"/>
      <c r="T31" s="30"/>
      <c r="U31" s="30"/>
      <c r="V31" s="32">
        <f t="shared" si="1"/>
        <v>69</v>
      </c>
    </row>
    <row r="32" spans="1:22" ht="15">
      <c r="A32" s="28">
        <f t="shared" si="0"/>
        <v>46076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46077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46078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46079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46080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46081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 t="str">
        <f t="shared" si="0"/>
        <v/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 t="str">
        <f t="shared" si="0"/>
        <v/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950</v>
      </c>
      <c r="C42" s="33">
        <f t="shared" si="2"/>
        <v>52</v>
      </c>
      <c r="D42" s="33">
        <f t="shared" si="2"/>
        <v>223.39999999999998</v>
      </c>
      <c r="E42" s="33">
        <f t="shared" si="2"/>
        <v>8.6</v>
      </c>
      <c r="F42" s="33">
        <f t="shared" si="2"/>
        <v>7.5</v>
      </c>
      <c r="G42" s="33">
        <f t="shared" si="2"/>
        <v>22</v>
      </c>
      <c r="H42" s="33">
        <f t="shared" si="2"/>
        <v>18</v>
      </c>
      <c r="I42" s="33">
        <f t="shared" si="2"/>
        <v>10.99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69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1361.49</v>
      </c>
    </row>
  </sheetData>
  <mergeCells count="2">
    <mergeCell ref="A1:V1"/>
    <mergeCell ref="A2:V2"/>
  </mergeCells>
  <conditionalFormatting sqref="B8:U9">
    <cfRule type="expression" dxfId="43" priority="1">
      <formula>B$9="Regular"</formula>
    </cfRule>
    <cfRule type="expression" dxfId="42" priority="2">
      <formula>B$9="Extra"</formula>
    </cfRule>
  </conditionalFormatting>
  <conditionalFormatting sqref="B10:U40">
    <cfRule type="expression" dxfId="41" priority="3">
      <formula>AND(B10&lt;&gt;"",B$9="Regular")</formula>
    </cfRule>
    <cfRule type="expression" dxfId="40" priority="4">
      <formula>AND(B10&lt;&gt;"",B$9="Extra")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2"/>
  <sheetViews>
    <sheetView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HERE'!$B$6,2)</f>
        <v>46082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46082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46083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46084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46085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46086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46087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46088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46089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46090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46091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46092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46093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46094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46095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46096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46097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46098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46099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46100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46101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46102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46103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46104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46105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46106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46107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46108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46109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46110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46111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46112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9" priority="1">
      <formula>B$9="Regular"</formula>
    </cfRule>
    <cfRule type="expression" dxfId="38" priority="2">
      <formula>B$9="Extra"</formula>
    </cfRule>
  </conditionalFormatting>
  <conditionalFormatting sqref="B10:U40">
    <cfRule type="expression" dxfId="37" priority="3">
      <formula>AND(B10&lt;&gt;"",B$9="Regular")</formula>
    </cfRule>
    <cfRule type="expression" dxfId="36" priority="4">
      <formula>AND(B10&lt;&gt;"",B$9="Extra")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2"/>
  <sheetViews>
    <sheetView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HERE'!$B$6,3)</f>
        <v>46113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46113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46114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46115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46116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46117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46118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46119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46120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46121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46122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46123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46124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46125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46126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46127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46128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46129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46130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46131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46132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46133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46134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46136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46137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46138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46139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46140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46141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46142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5" priority="1">
      <formula>B$9="Regular"</formula>
    </cfRule>
    <cfRule type="expression" dxfId="34" priority="2">
      <formula>B$9="Extra"</formula>
    </cfRule>
  </conditionalFormatting>
  <conditionalFormatting sqref="B10:U40">
    <cfRule type="expression" dxfId="33" priority="3">
      <formula>AND(B10&lt;&gt;"",B$9="Regular")</formula>
    </cfRule>
    <cfRule type="expression" dxfId="32" priority="4">
      <formula>AND(B10&lt;&gt;"",B$9="Extra")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42"/>
  <sheetViews>
    <sheetView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HERE'!$B$6,4)</f>
        <v>46143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46143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46144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46145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46146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46147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46148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46149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46150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46151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46152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46153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46154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46155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46156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46157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46158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46159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46160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46161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46162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46163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46164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46165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46166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46167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46168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46169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46170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46171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46172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46173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1" priority="1">
      <formula>B$9="Regular"</formula>
    </cfRule>
    <cfRule type="expression" dxfId="30" priority="2">
      <formula>B$9="Extra"</formula>
    </cfRule>
  </conditionalFormatting>
  <conditionalFormatting sqref="B10:U40">
    <cfRule type="expression" dxfId="29" priority="3">
      <formula>AND(B10&lt;&gt;"",B$9="Regular")</formula>
    </cfRule>
    <cfRule type="expression" dxfId="28" priority="4">
      <formula>AND(B10&lt;&gt;"",B$9="Extra")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HERE'!$B$6,5)</f>
        <v>46174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46174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46175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46176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46177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46178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46179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46180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46181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46182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46183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46184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46185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46186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46187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46188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46189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46190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46191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46192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46193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46194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46195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46196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46197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46198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46199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46200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46201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46202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46203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27" priority="1">
      <formula>B$9="Regular"</formula>
    </cfRule>
    <cfRule type="expression" dxfId="26" priority="2">
      <formula>B$9="Extra"</formula>
    </cfRule>
  </conditionalFormatting>
  <conditionalFormatting sqref="B10:U40">
    <cfRule type="expression" dxfId="25" priority="3">
      <formula>AND(B10&lt;&gt;"",B$9="Regular")</formula>
    </cfRule>
    <cfRule type="expression" dxfId="24" priority="4">
      <formula>AND(B10&lt;&gt;"",B$9="Extra")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HERE'!$B$6,6)</f>
        <v>46204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46204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46205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46206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46207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46208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46209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46210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46211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46212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46213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46214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46215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46216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46217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46218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46219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46220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46221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46222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46223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46224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46225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46226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46227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46228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46229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46230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46231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46232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46233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46234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23" priority="1">
      <formula>B$9="Regular"</formula>
    </cfRule>
    <cfRule type="expression" dxfId="22" priority="2">
      <formula>B$9="Extra"</formula>
    </cfRule>
  </conditionalFormatting>
  <conditionalFormatting sqref="B10:U40">
    <cfRule type="expression" dxfId="21" priority="3">
      <formula>AND(B10&lt;&gt;"",B$9="Regular")</formula>
    </cfRule>
    <cfRule type="expression" dxfId="20" priority="4">
      <formula>AND(B10&lt;&gt;"",B$9="Extra")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HERE'!$B$6,7)</f>
        <v>46235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46236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46237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46238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46239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46240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46241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46242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46243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46244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46245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46246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46247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46248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46249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46250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46251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46252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46253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46254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46255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46256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46257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46258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46259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46260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46262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46263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46264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46265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19" priority="1">
      <formula>B$9="Regular"</formula>
    </cfRule>
    <cfRule type="expression" dxfId="18" priority="2">
      <formula>B$9="Extra"</formula>
    </cfRule>
  </conditionalFormatting>
  <conditionalFormatting sqref="B10:U40">
    <cfRule type="expression" dxfId="17" priority="3">
      <formula>AND(B10&lt;&gt;"",B$9="Regular")</formula>
    </cfRule>
    <cfRule type="expression" dxfId="16" priority="4">
      <formula>AND(B10&lt;&gt;"",B$9="Extra")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HERE'!$B$6,8)</f>
        <v>46266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46266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46267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46268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46269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46270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46271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46272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46273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46274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46275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46276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46277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46278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46279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46280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46281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46282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46283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46284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46285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46286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46287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46288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46289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46290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46291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46292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46293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46294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46295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15" priority="1">
      <formula>B$9="Regular"</formula>
    </cfRule>
    <cfRule type="expression" dxfId="14" priority="2">
      <formula>B$9="Extra"</formula>
    </cfRule>
  </conditionalFormatting>
  <conditionalFormatting sqref="B10:U40">
    <cfRule type="expression" dxfId="13" priority="3">
      <formula>AND(B10&lt;&gt;"",B$9="Regular")</formula>
    </cfRule>
    <cfRule type="expression" dxfId="12" priority="4">
      <formula>AND(B10&lt;&gt;"",B$9="Extra")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HERE'!$B$6,9)</f>
        <v>46296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46296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46297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46298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46299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46300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46301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46302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46303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46304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46305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46306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46307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46308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46309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46310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46311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46312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46313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46314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46315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46316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46317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46318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46319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46320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46321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46322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46323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46324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46325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46326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11" priority="1">
      <formula>B$9="Regular"</formula>
    </cfRule>
    <cfRule type="expression" dxfId="10" priority="2">
      <formula>B$9="Extra"</formula>
    </cfRule>
  </conditionalFormatting>
  <conditionalFormatting sqref="B10:U40">
    <cfRule type="expression" dxfId="9" priority="3">
      <formula>AND(B10&lt;&gt;"",B$9="Regular")</formula>
    </cfRule>
    <cfRule type="expression" dxfId="8" priority="4">
      <formula>AND(B10&lt;&gt;"",B$9="Extra")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HERE'!$B$6,10)</f>
        <v>46327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46327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46328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46329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46330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46331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46332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46333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46334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46335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46336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46337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46338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46339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46340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46341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46342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46343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46344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46345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46346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46347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46348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46349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46350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46351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46352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46353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46354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46355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46356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7" priority="1">
      <formula>B$9="Regular"</formula>
    </cfRule>
    <cfRule type="expression" dxfId="6" priority="2">
      <formula>B$9="Extra"</formula>
    </cfRule>
  </conditionalFormatting>
  <conditionalFormatting sqref="B10:U40">
    <cfRule type="expression" dxfId="5" priority="3">
      <formula>AND(B10&lt;&gt;"",B$9="Regular")</formula>
    </cfRule>
    <cfRule type="expression" dxfId="4" priority="4">
      <formula>AND(B10&lt;&gt;"",B$9="Extra")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30" customHeight="1">
      <c r="A2" s="43" t="s">
        <v>138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2" ht="15">
      <c r="A4" s="8" t="s">
        <v>124</v>
      </c>
      <c r="B4" s="24">
        <f>EDATE('START HERE'!$B$6,11)</f>
        <v>46357</v>
      </c>
      <c r="C4" s="8" t="s">
        <v>125</v>
      </c>
      <c r="D4" s="25">
        <v>0</v>
      </c>
      <c r="E4" s="8" t="s">
        <v>126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127</v>
      </c>
      <c r="L4" s="26">
        <f>D4-F4</f>
        <v>0</v>
      </c>
    </row>
    <row r="8" spans="1:22" ht="38.1" customHeight="1">
      <c r="A8" s="18" t="s">
        <v>139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140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46357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46358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46359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46360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46361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46362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46363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46364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46365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46366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46367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46368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46369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46370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46371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46372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46373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46374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46375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46376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46377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46378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46379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46380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46381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46382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46383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46384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46385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46386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46387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141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" priority="1">
      <formula>B$9="Regular"</formula>
    </cfRule>
    <cfRule type="expression" dxfId="2" priority="2">
      <formula>B$9="Extra"</formula>
    </cfRule>
  </conditionalFormatting>
  <conditionalFormatting sqref="B10:U40">
    <cfRule type="expression" dxfId="1" priority="3">
      <formula>AND(B10&lt;&gt;"",B$9="Regular")</formula>
    </cfRule>
    <cfRule type="expression" dxfId="0" priority="4">
      <formula>AND(B10&lt;&gt;"",B$9="Extra")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START HERE</vt:lpstr>
      <vt:lpstr>BUDGET</vt:lpstr>
      <vt:lpstr>ACCOUNTS</vt:lpstr>
      <vt:lpstr>DASHBOARD</vt:lpstr>
      <vt:lpstr>Month 01</vt:lpstr>
      <vt:lpstr>Month 02</vt:lpstr>
      <vt:lpstr>Month 03</vt:lpstr>
      <vt:lpstr>Month 04</vt:lpstr>
      <vt:lpstr>Month 05</vt:lpstr>
      <vt:lpstr>Month 06</vt:lpstr>
      <vt:lpstr>Month 07</vt:lpstr>
      <vt:lpstr>Month 08</vt:lpstr>
      <vt:lpstr>Month 09</vt:lpstr>
      <vt:lpstr>Month 10</vt:lpstr>
      <vt:lpstr>Month 11</vt:lpstr>
      <vt:lpstr>Month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Stavros Pournias</cp:lastModifiedBy>
  <dcterms:modified xsi:type="dcterms:W3CDTF">2026-08-26T15:38:08Z</dcterms:modified>
</cp:coreProperties>
</file>